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480" windowHeight="8190"/>
  </bookViews>
  <sheets>
    <sheet name="ГР 3" sheetId="3" r:id="rId1"/>
    <sheet name="Лист3" sheetId="11" r:id="rId2"/>
  </sheets>
  <definedNames>
    <definedName name="__xlnm.Print_Area_1">#REF!</definedName>
    <definedName name="Excel_BuiltIn_Print_Area_3">#REF!</definedName>
    <definedName name="_xlnm.Print_Area" localSheetId="0">'ГР 3'!$A$1:$Q$66</definedName>
  </definedNames>
  <calcPr calcId="145621" calcOnSave="0"/>
</workbook>
</file>

<file path=xl/calcChain.xml><?xml version="1.0" encoding="utf-8"?>
<calcChain xmlns="http://schemas.openxmlformats.org/spreadsheetml/2006/main">
  <c r="P52" i="3" l="1"/>
  <c r="P53" i="3"/>
  <c r="O52" i="3"/>
  <c r="P33" i="3" l="1"/>
  <c r="O33" i="3"/>
  <c r="N33" i="3"/>
  <c r="M33" i="3"/>
  <c r="L33" i="3"/>
  <c r="K33" i="3"/>
  <c r="J33" i="3"/>
  <c r="I33" i="3"/>
  <c r="P34" i="3" l="1"/>
  <c r="O34" i="3"/>
  <c r="N34" i="3"/>
  <c r="M34" i="3"/>
  <c r="L34" i="3"/>
  <c r="K34" i="3"/>
  <c r="J34" i="3"/>
  <c r="I34" i="3"/>
  <c r="N46" i="3" l="1"/>
  <c r="O46" i="3"/>
  <c r="P46" i="3"/>
  <c r="M46" i="3"/>
  <c r="P57" i="3"/>
  <c r="P56" i="3"/>
  <c r="P55" i="3"/>
  <c r="O55" i="3"/>
  <c r="P54" i="3"/>
  <c r="O54" i="3"/>
  <c r="O53" i="3"/>
  <c r="O51" i="3"/>
  <c r="P51" i="3"/>
  <c r="N51" i="3"/>
  <c r="P50" i="3"/>
  <c r="O50" i="3"/>
  <c r="N50" i="3"/>
  <c r="O49" i="3"/>
  <c r="P49" i="3"/>
  <c r="N49" i="3"/>
  <c r="N48" i="3"/>
  <c r="O48" i="3"/>
  <c r="P48" i="3"/>
  <c r="M48" i="3"/>
  <c r="N47" i="3"/>
  <c r="O47" i="3"/>
  <c r="P47" i="3"/>
  <c r="M47" i="3"/>
  <c r="N45" i="3"/>
  <c r="O45" i="3"/>
  <c r="P45" i="3"/>
  <c r="M45" i="3"/>
  <c r="M44" i="3"/>
  <c r="N44" i="3"/>
  <c r="O44" i="3"/>
  <c r="P44" i="3"/>
  <c r="L44" i="3"/>
  <c r="L43" i="3"/>
  <c r="M43" i="3"/>
  <c r="N43" i="3"/>
  <c r="O43" i="3"/>
  <c r="P43" i="3"/>
  <c r="K43" i="3"/>
  <c r="L42" i="3"/>
  <c r="M42" i="3"/>
  <c r="N42" i="3"/>
  <c r="O42" i="3"/>
  <c r="P42" i="3"/>
  <c r="K42" i="3"/>
  <c r="L41" i="3"/>
  <c r="M41" i="3"/>
  <c r="N41" i="3"/>
  <c r="O41" i="3"/>
  <c r="P41" i="3"/>
  <c r="K41" i="3"/>
  <c r="K40" i="3"/>
  <c r="L40" i="3"/>
  <c r="M40" i="3"/>
  <c r="N40" i="3"/>
  <c r="O40" i="3"/>
  <c r="P40" i="3"/>
  <c r="J40" i="3"/>
  <c r="K39" i="3"/>
  <c r="L39" i="3"/>
  <c r="M39" i="3"/>
  <c r="N39" i="3"/>
  <c r="O39" i="3"/>
  <c r="P39" i="3"/>
  <c r="J39" i="3"/>
  <c r="K38" i="3"/>
  <c r="L38" i="3"/>
  <c r="M38" i="3"/>
  <c r="N38" i="3"/>
  <c r="O38" i="3"/>
  <c r="P38" i="3"/>
  <c r="J38" i="3"/>
  <c r="J37" i="3"/>
  <c r="K37" i="3"/>
  <c r="L37" i="3"/>
  <c r="M37" i="3"/>
  <c r="N37" i="3"/>
  <c r="O37" i="3"/>
  <c r="P37" i="3"/>
  <c r="I37" i="3"/>
  <c r="J36" i="3"/>
  <c r="K36" i="3"/>
  <c r="L36" i="3"/>
  <c r="M36" i="3"/>
  <c r="N36" i="3"/>
  <c r="O36" i="3"/>
  <c r="P36" i="3"/>
  <c r="I36" i="3"/>
  <c r="I32" i="3"/>
  <c r="J32" i="3"/>
  <c r="K32" i="3"/>
  <c r="L32" i="3"/>
  <c r="M32" i="3"/>
  <c r="N32" i="3"/>
  <c r="O32" i="3"/>
  <c r="P32" i="3"/>
  <c r="H32" i="3"/>
  <c r="P31" i="3"/>
  <c r="O30" i="3"/>
  <c r="P30" i="3"/>
  <c r="N30" i="3"/>
  <c r="N29" i="3"/>
  <c r="O29" i="3"/>
  <c r="P29" i="3"/>
  <c r="M29" i="3"/>
  <c r="M28" i="3"/>
  <c r="N28" i="3"/>
  <c r="O28" i="3"/>
  <c r="P28" i="3"/>
  <c r="L28" i="3"/>
  <c r="L27" i="3"/>
  <c r="M27" i="3"/>
  <c r="N27" i="3"/>
  <c r="O27" i="3"/>
  <c r="P27" i="3"/>
  <c r="K27" i="3"/>
  <c r="K26" i="3"/>
  <c r="L26" i="3"/>
  <c r="M26" i="3"/>
  <c r="N26" i="3"/>
  <c r="O26" i="3"/>
  <c r="P26" i="3"/>
  <c r="J26" i="3"/>
  <c r="J25" i="3"/>
  <c r="K25" i="3"/>
  <c r="L25" i="3"/>
  <c r="M25" i="3"/>
  <c r="N25" i="3"/>
  <c r="O25" i="3"/>
  <c r="P25" i="3"/>
  <c r="I25" i="3"/>
  <c r="I24" i="3"/>
  <c r="J24" i="3"/>
  <c r="K24" i="3"/>
  <c r="L24" i="3"/>
  <c r="M24" i="3"/>
  <c r="N24" i="3"/>
  <c r="O24" i="3"/>
  <c r="P24" i="3"/>
  <c r="H24" i="3"/>
  <c r="H23" i="3"/>
  <c r="I23" i="3"/>
  <c r="J23" i="3"/>
  <c r="K23" i="3"/>
  <c r="L23" i="3"/>
  <c r="M23" i="3"/>
  <c r="N23" i="3"/>
  <c r="O23" i="3"/>
  <c r="P23" i="3"/>
  <c r="G23" i="3"/>
  <c r="M60" i="3" l="1"/>
  <c r="B12" i="11"/>
  <c r="P58" i="3" l="1"/>
  <c r="P59" i="3" s="1"/>
  <c r="O58" i="3"/>
  <c r="O59" i="3" s="1"/>
  <c r="N58" i="3"/>
  <c r="N59" i="3" s="1"/>
  <c r="M58" i="3"/>
  <c r="M59" i="3" s="1"/>
  <c r="L58" i="3"/>
  <c r="L59" i="3" s="1"/>
  <c r="K58" i="3"/>
  <c r="K59" i="3" s="1"/>
  <c r="J58" i="3"/>
  <c r="J59" i="3" s="1"/>
  <c r="I58" i="3"/>
  <c r="I59" i="3" s="1"/>
  <c r="P61" i="3" l="1"/>
  <c r="O61" i="3"/>
  <c r="N60" i="3"/>
  <c r="K60" i="3"/>
  <c r="J60" i="3"/>
  <c r="I60" i="3"/>
  <c r="H58" i="3"/>
  <c r="G58" i="3"/>
  <c r="G59" i="3" s="1"/>
  <c r="G60" i="3"/>
  <c r="L60" i="3"/>
  <c r="I61" i="3"/>
  <c r="K61" i="3"/>
  <c r="O60" i="3"/>
  <c r="H60" i="3"/>
  <c r="P60" i="3"/>
  <c r="L61" i="3"/>
  <c r="G61" i="3"/>
  <c r="M61" i="3"/>
  <c r="H61" i="3" l="1"/>
  <c r="H59" i="3"/>
  <c r="N61" i="3"/>
  <c r="J61" i="3"/>
</calcChain>
</file>

<file path=xl/sharedStrings.xml><?xml version="1.0" encoding="utf-8"?>
<sst xmlns="http://schemas.openxmlformats.org/spreadsheetml/2006/main" count="197" uniqueCount="137">
  <si>
    <t>СОГЛАСОВАНО:</t>
  </si>
  <si>
    <t>УТВЕРЖДАЮ:</t>
  </si>
  <si>
    <t xml:space="preserve">                 </t>
  </si>
  <si>
    <t>м.п.</t>
  </si>
  <si>
    <t xml:space="preserve">I 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</si>
  <si>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</si>
  <si>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</si>
  <si>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</si>
  <si>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</si>
  <si>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</si>
  <si>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</si>
  <si>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</si>
  <si>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</si>
  <si>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</si>
  <si>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Потребитель</t>
  </si>
  <si>
    <t>ОАО «Пятигорские электрические сети»</t>
  </si>
  <si>
    <t>"Ставропольэнерго" — ЦЭС</t>
  </si>
  <si>
    <t>ГРАФИК №3</t>
  </si>
  <si>
    <t>по предприятию ОАО «Пятигорские электрические сети»</t>
  </si>
  <si>
    <t>Наименование подстанции</t>
  </si>
  <si>
    <t>ДУ</t>
  </si>
  <si>
    <t>ОВБ</t>
  </si>
  <si>
    <t>до 5 мин</t>
  </si>
  <si>
    <t>Всего</t>
  </si>
  <si>
    <t>Всего по ДУ</t>
  </si>
  <si>
    <t>ПС 110 кВ Горячеводсская</t>
  </si>
  <si>
    <t>Ф-53</t>
  </si>
  <si>
    <t>ДУ, ОП (ЦЭС)</t>
  </si>
  <si>
    <t>школа №23, дачи, население</t>
  </si>
  <si>
    <t>УО, реклама</t>
  </si>
  <si>
    <t>пульт УО города</t>
  </si>
  <si>
    <t>ОВБ (ЦЭС)</t>
  </si>
  <si>
    <t>ПС 110кВ Лермонтовская</t>
  </si>
  <si>
    <t>Ф-75</t>
  </si>
  <si>
    <t>ПС 110кВ Скачки-2</t>
  </si>
  <si>
    <t>Ф-130</t>
  </si>
  <si>
    <t>рынки ГРИС, Колос, ЗАО Горячеводск, РОПР КМВ</t>
  </si>
  <si>
    <t>ЖБИ</t>
  </si>
  <si>
    <t xml:space="preserve">ЧП "Порублёв", Стройиндустрия </t>
  </si>
  <si>
    <t>Ф-74</t>
  </si>
  <si>
    <t>КМВ Пластик, гараж ЦЭС, МРСК СК</t>
  </si>
  <si>
    <t>Завод минер.вод, кондитерский цех, ЧП Исахаян, население</t>
  </si>
  <si>
    <t>Ф-79</t>
  </si>
  <si>
    <t>Ф-129</t>
  </si>
  <si>
    <t>ГНКС, ООО "Гибис"</t>
  </si>
  <si>
    <t>Пятигорскоргтехника, ЧП Навасарян, население</t>
  </si>
  <si>
    <t>Птицекомбинат</t>
  </si>
  <si>
    <t>Ф-87</t>
  </si>
  <si>
    <t>Ф-112</t>
  </si>
  <si>
    <t>Гараж ПРЭУ-2, химчистка, население</t>
  </si>
  <si>
    <t>рынок Людмила, казачий майдан, население</t>
  </si>
  <si>
    <t>Завод минер.вод</t>
  </si>
  <si>
    <t>А/вокзал, ГП автоколонна №1477</t>
  </si>
  <si>
    <t>Хлебокомбинат Т-1</t>
  </si>
  <si>
    <t>САХ, население</t>
  </si>
  <si>
    <t>ЧП "Кудрявцев" паркетный цех</t>
  </si>
  <si>
    <t>Ф-103</t>
  </si>
  <si>
    <t>Ф-84</t>
  </si>
  <si>
    <t>ПОГАТ, Кавминводыавто</t>
  </si>
  <si>
    <t>ОП</t>
  </si>
  <si>
    <t>Завод "Импульс"</t>
  </si>
  <si>
    <t>Пятигорский молочный комбинат, ПГТУ, АЗС Лукойл</t>
  </si>
  <si>
    <t>ЧП Будагов, ЧП Морозова, ЧП Мирзоян, Аквамин</t>
  </si>
  <si>
    <t>Ф-80</t>
  </si>
  <si>
    <t>Ф-82</t>
  </si>
  <si>
    <t>Спектр, меб.фабрика, база ПЭС</t>
  </si>
  <si>
    <t>ВНИИМЭМ</t>
  </si>
  <si>
    <t>ООО "ОМ", ООО "Провинция", ООО "Кедр-92", ОАО "Гражданспецоборудование"</t>
  </si>
  <si>
    <t>Итого с нарастающим объемом по "Пятигорские электрические сети "</t>
  </si>
  <si>
    <t>Главный инженер</t>
  </si>
  <si>
    <t>___________________ Самойлов К.К.</t>
  </si>
  <si>
    <t>Время отключения, мин</t>
  </si>
  <si>
    <t xml:space="preserve">ОВБ </t>
  </si>
  <si>
    <t>Винкомбинат, ПАХ, население</t>
  </si>
  <si>
    <t>Зам. Генерального директора</t>
  </si>
  <si>
    <t>__________________ Ширяев А.В.</t>
  </si>
  <si>
    <t xml:space="preserve">         Начальник МУ "Управление архитектуры, строительства и ЖКХ администрации г. Пятигорска                                       Пантелеев Е.С.                                               </t>
  </si>
  <si>
    <t>филиала ПАО "МРСК Северного Кавказа" -</t>
  </si>
  <si>
    <t xml:space="preserve">Наименование фидера (присоединения) </t>
  </si>
  <si>
    <t>Способ ввода отключения по графику №3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</si>
  <si>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</si>
  <si>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</si>
  <si>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</si>
  <si>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</si>
  <si>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</si>
  <si>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</si>
  <si>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</si>
  <si>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</si>
  <si>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</si>
  <si>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</si>
  <si>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</si>
  <si>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</si>
  <si>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</si>
  <si>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</si>
  <si>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</si>
  <si>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</si>
  <si>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 xml:space="preserve">Очередь ограничения, МВт </t>
  </si>
  <si>
    <t>Гранд Сити, ИП Ваганов, ООО "Кристал глас", ООО "Трансконтейнер"</t>
  </si>
  <si>
    <t>каскад от ТП-73</t>
  </si>
  <si>
    <t>каскад от ТП-196</t>
  </si>
  <si>
    <t>каскад от ТП-107</t>
  </si>
  <si>
    <t>каскад от ТП-171</t>
  </si>
  <si>
    <t>каскад от ТП-23</t>
  </si>
  <si>
    <t>каскад от ТП-120</t>
  </si>
  <si>
    <t>каскад от ТП-14</t>
  </si>
  <si>
    <t>каскад от ТП-187</t>
  </si>
  <si>
    <t xml:space="preserve">№                              п/п           </t>
  </si>
  <si>
    <t>ОАО "Элизар"</t>
  </si>
  <si>
    <t>РП-21, Ф-143</t>
  </si>
  <si>
    <t>РП-5, Ф-611</t>
  </si>
  <si>
    <t>РП-12, Ф-336</t>
  </si>
  <si>
    <t>ПС Машук 330</t>
  </si>
  <si>
    <t>РП-3, Ф-11</t>
  </si>
  <si>
    <t>ПС 307</t>
  </si>
  <si>
    <t>РП-12, Ф-10</t>
  </si>
  <si>
    <t>РП-4, Ф-85</t>
  </si>
  <si>
    <t>РП-21, Ф-145</t>
  </si>
  <si>
    <t>РП-12, Ф-337</t>
  </si>
  <si>
    <t>РП-4, Ф-34</t>
  </si>
  <si>
    <t>РП-10, Ф-93</t>
  </si>
  <si>
    <t>РП-3, Ф-117</t>
  </si>
  <si>
    <t>РП-22, Ф-41</t>
  </si>
  <si>
    <t>ПС Б.Ромашка 35</t>
  </si>
  <si>
    <t>РП-10, Ф-89</t>
  </si>
  <si>
    <t>РП-13, Ф-96</t>
  </si>
  <si>
    <t>ПС 35кВ Скачки-1</t>
  </si>
  <si>
    <t>РП-9, Ф-94</t>
  </si>
  <si>
    <t xml:space="preserve">  до 20 мин</t>
  </si>
  <si>
    <t xml:space="preserve">   главы администрации</t>
  </si>
  <si>
    <t xml:space="preserve">   г.Пятигорска</t>
  </si>
  <si>
    <t xml:space="preserve">   Первый заместитель</t>
  </si>
  <si>
    <t xml:space="preserve">   СОГЛАСОВАНО:</t>
  </si>
  <si>
    <t xml:space="preserve">  _________________ Бондаренко О.Н.</t>
  </si>
  <si>
    <t xml:space="preserve"> "______" _____________2016 год</t>
  </si>
  <si>
    <t>"______" _____________2016 год</t>
  </si>
  <si>
    <t xml:space="preserve">                                               И.о. Главного инженера                                                                                                                                 Шарапов А.Н.                                               </t>
  </si>
  <si>
    <t xml:space="preserve"> График временного отключения потребления, МВт на 2016/2017г.г.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</si>
</sst>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\-??&quot;р.&quot;_-;_-@_-"/>
    <numFmt numFmtId="165" formatCode="0.000"/>
    <numFmt numFmtId="166" formatCode="0.0000000"/>
  </numFmts>
  <fonts count="36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b/>
      <sz val="11"/>
      <name val="Arial Cyr"/>
      <family val="2"/>
      <charset val="204"/>
    </font>
    <font>
      <b/>
      <i/>
      <sz val="12"/>
      <name val="Arial Cyr"/>
      <family val="2"/>
      <charset val="204"/>
    </font>
    <font>
      <b/>
      <sz val="18"/>
      <color indexed="10"/>
      <name val="Arial Rounded MT Bold"/>
      <family val="2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6"/>
      <name val="Arial Cyr"/>
      <family val="2"/>
      <charset val="204"/>
    </font>
    <font>
      <sz val="10"/>
      <color indexed="10"/>
      <name val="Arial Cyr"/>
      <family val="2"/>
      <charset val="204"/>
    </font>
    <font>
      <sz val="18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Arial Cyr"/>
      <family val="2"/>
      <charset val="204"/>
    </font>
    <font>
      <b/>
      <sz val="1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Arial Cyr"/>
      <charset val="204"/>
    </font>
    <font>
      <b/>
      <sz val="16"/>
      <color indexed="8"/>
      <name val="Arial Cyr"/>
      <charset val="204"/>
    </font>
    <font>
      <b/>
      <u/>
      <sz val="16"/>
      <name val="Times New Roman"/>
      <family val="1"/>
      <charset val="204"/>
    </font>
    <font>
      <b/>
      <sz val="14"/>
      <name val="Arial Cyr"/>
      <charset val="204"/>
    </font>
    <font>
      <sz val="16"/>
      <name val="Arial Cyr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3" fillId="0" borderId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164" fontId="23" fillId="0" borderId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72">
    <xf numFmtId="0" fontId="0" fillId="0" borderId="0" xfId="0"/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left"/>
    </xf>
    <xf numFmtId="2" fontId="0" fillId="0" borderId="0" xfId="0" applyNumberFormat="1" applyFont="1" applyFill="1"/>
    <xf numFmtId="2" fontId="0" fillId="0" borderId="0" xfId="0" applyNumberFormat="1" applyFont="1" applyFill="1" applyBorder="1"/>
    <xf numFmtId="2" fontId="18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2" fontId="19" fillId="24" borderId="0" xfId="0" applyNumberFormat="1" applyFont="1" applyFill="1" applyBorder="1" applyAlignment="1">
      <alignment horizontal="left"/>
    </xf>
    <xf numFmtId="0" fontId="0" fillId="0" borderId="0" xfId="0" applyBorder="1" applyAlignment="1"/>
    <xf numFmtId="2" fontId="0" fillId="24" borderId="0" xfId="0" applyNumberFormat="1" applyFont="1" applyFill="1" applyBorder="1"/>
    <xf numFmtId="2" fontId="0" fillId="24" borderId="0" xfId="0" applyNumberFormat="1" applyFont="1" applyFill="1" applyBorder="1" applyAlignment="1">
      <alignment horizontal="center"/>
    </xf>
    <xf numFmtId="2" fontId="0" fillId="24" borderId="0" xfId="0" applyNumberFormat="1" applyFont="1" applyFill="1" applyBorder="1" applyAlignment="1">
      <alignment horizontal="left"/>
    </xf>
    <xf numFmtId="0" fontId="18" fillId="0" borderId="0" xfId="0" applyFont="1" applyFill="1" applyAlignment="1">
      <alignment horizontal="center" vertical="center" wrapText="1"/>
    </xf>
    <xf numFmtId="2" fontId="21" fillId="24" borderId="0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2" fontId="25" fillId="0" borderId="0" xfId="0" applyNumberFormat="1" applyFont="1" applyFill="1"/>
    <xf numFmtId="2" fontId="28" fillId="0" borderId="0" xfId="0" applyNumberFormat="1" applyFont="1" applyFill="1" applyAlignment="1"/>
    <xf numFmtId="2" fontId="26" fillId="0" borderId="0" xfId="0" applyNumberFormat="1" applyFont="1" applyFill="1"/>
    <xf numFmtId="2" fontId="28" fillId="0" borderId="0" xfId="0" applyNumberFormat="1" applyFont="1" applyFill="1" applyAlignment="1">
      <alignment horizontal="center"/>
    </xf>
    <xf numFmtId="2" fontId="28" fillId="0" borderId="0" xfId="0" applyNumberFormat="1" applyFont="1" applyFill="1" applyAlignment="1">
      <alignment horizontal="left"/>
    </xf>
    <xf numFmtId="0" fontId="26" fillId="0" borderId="0" xfId="0" applyFont="1" applyAlignment="1"/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2" fontId="26" fillId="0" borderId="0" xfId="0" applyNumberFormat="1" applyFont="1" applyFill="1" applyAlignment="1">
      <alignment horizontal="center"/>
    </xf>
    <xf numFmtId="2" fontId="28" fillId="0" borderId="0" xfId="0" applyNumberFormat="1" applyFont="1" applyFill="1" applyAlignment="1">
      <alignment horizontal="right"/>
    </xf>
    <xf numFmtId="0" fontId="28" fillId="0" borderId="0" xfId="0" applyFont="1" applyAlignment="1"/>
    <xf numFmtId="2" fontId="26" fillId="0" borderId="0" xfId="0" applyNumberFormat="1" applyFont="1" applyFill="1" applyAlignment="1">
      <alignment horizontal="left"/>
    </xf>
    <xf numFmtId="2" fontId="28" fillId="0" borderId="0" xfId="0" applyNumberFormat="1" applyFont="1" applyFill="1"/>
    <xf numFmtId="165" fontId="31" fillId="0" borderId="10" xfId="0" applyNumberFormat="1" applyFont="1" applyFill="1" applyBorder="1" applyAlignment="1">
      <alignment horizontal="center" vertical="center"/>
    </xf>
    <xf numFmtId="165" fontId="31" fillId="0" borderId="0" xfId="0" applyNumberFormat="1" applyFont="1" applyFill="1" applyBorder="1" applyAlignment="1">
      <alignment horizontal="center" vertical="center"/>
    </xf>
    <xf numFmtId="165" fontId="31" fillId="0" borderId="11" xfId="0" applyNumberFormat="1" applyFont="1" applyFill="1" applyBorder="1" applyAlignment="1">
      <alignment horizontal="center" vertical="center"/>
    </xf>
    <xf numFmtId="166" fontId="31" fillId="0" borderId="11" xfId="0" applyNumberFormat="1" applyFont="1" applyFill="1" applyBorder="1" applyAlignment="1">
      <alignment horizontal="center" vertical="center"/>
    </xf>
    <xf numFmtId="165" fontId="31" fillId="0" borderId="12" xfId="0" applyNumberFormat="1" applyFont="1" applyFill="1" applyBorder="1" applyAlignment="1">
      <alignment horizontal="center" vertical="center"/>
    </xf>
    <xf numFmtId="165" fontId="30" fillId="0" borderId="13" xfId="0" applyNumberFormat="1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 shrinkToFit="1"/>
    </xf>
    <xf numFmtId="165" fontId="27" fillId="0" borderId="15" xfId="0" applyNumberFormat="1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 shrinkToFit="1"/>
    </xf>
    <xf numFmtId="165" fontId="27" fillId="0" borderId="17" xfId="0" applyNumberFormat="1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 shrinkToFit="1"/>
    </xf>
    <xf numFmtId="165" fontId="27" fillId="0" borderId="18" xfId="0" applyNumberFormat="1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 shrinkToFit="1"/>
    </xf>
    <xf numFmtId="165" fontId="27" fillId="0" borderId="20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9" fillId="0" borderId="0" xfId="0" applyFont="1" applyBorder="1" applyAlignment="1">
      <alignment vertical="top" wrapText="1"/>
    </xf>
    <xf numFmtId="49" fontId="34" fillId="0" borderId="13" xfId="0" applyNumberFormat="1" applyFont="1" applyFill="1" applyBorder="1" applyAlignment="1">
      <alignment horizontal="center" vertical="center" wrapText="1"/>
    </xf>
    <xf numFmtId="49" fontId="34" fillId="0" borderId="13" xfId="0" applyNumberFormat="1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 shrinkToFit="1"/>
    </xf>
    <xf numFmtId="0" fontId="30" fillId="0" borderId="13" xfId="0" applyFont="1" applyFill="1" applyBorder="1" applyAlignment="1">
      <alignment horizontal="center" vertical="center" wrapText="1" shrinkToFit="1"/>
    </xf>
    <xf numFmtId="0" fontId="30" fillId="0" borderId="13" xfId="0" applyFont="1" applyFill="1" applyBorder="1" applyAlignment="1">
      <alignment horizontal="center" wrapText="1" shrinkToFit="1"/>
    </xf>
    <xf numFmtId="0" fontId="30" fillId="0" borderId="13" xfId="0" applyFont="1" applyFill="1" applyBorder="1" applyAlignment="1">
      <alignment horizontal="center" vertical="center" wrapText="1" shrinkToFit="1"/>
    </xf>
    <xf numFmtId="164" fontId="30" fillId="0" borderId="13" xfId="29" applyFont="1" applyFill="1" applyBorder="1" applyAlignment="1" applyProtection="1">
      <alignment horizontal="center" vertical="center" wrapText="1" shrinkToFit="1"/>
    </xf>
    <xf numFmtId="2" fontId="26" fillId="0" borderId="0" xfId="0" applyNumberFormat="1" applyFont="1" applyFill="1" applyBorder="1"/>
    <xf numFmtId="2" fontId="28" fillId="0" borderId="0" xfId="0" applyNumberFormat="1" applyFont="1" applyFill="1" applyBorder="1" applyAlignment="1">
      <alignment horizontal="center"/>
    </xf>
    <xf numFmtId="2" fontId="28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left" vertical="center" wrapText="1"/>
    </xf>
    <xf numFmtId="2" fontId="28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0" fontId="29" fillId="0" borderId="0" xfId="0" applyFont="1" applyBorder="1" applyAlignment="1">
      <alignment vertical="top" wrapText="1"/>
    </xf>
    <xf numFmtId="0" fontId="27" fillId="0" borderId="22" xfId="0" applyFont="1" applyFill="1" applyBorder="1" applyAlignment="1">
      <alignment horizontal="left" vertical="center" wrapText="1" shrinkToFit="1"/>
    </xf>
    <xf numFmtId="0" fontId="27" fillId="0" borderId="21" xfId="0" applyFont="1" applyFill="1" applyBorder="1" applyAlignment="1">
      <alignment horizontal="left" vertical="center" wrapText="1" shrinkToFit="1"/>
    </xf>
    <xf numFmtId="165" fontId="31" fillId="0" borderId="23" xfId="0" applyNumberFormat="1" applyFont="1" applyFill="1" applyBorder="1" applyAlignment="1">
      <alignment horizontal="center" vertical="center" wrapText="1"/>
    </xf>
    <xf numFmtId="165" fontId="31" fillId="0" borderId="28" xfId="0" applyNumberFormat="1" applyFont="1" applyFill="1" applyBorder="1" applyAlignment="1">
      <alignment horizontal="center" vertical="center" wrapText="1"/>
    </xf>
    <xf numFmtId="165" fontId="31" fillId="0" borderId="21" xfId="0" applyNumberFormat="1" applyFont="1" applyFill="1" applyBorder="1" applyAlignment="1">
      <alignment horizontal="center" vertical="center" wrapText="1"/>
    </xf>
    <xf numFmtId="165" fontId="31" fillId="0" borderId="24" xfId="0" applyNumberFormat="1" applyFont="1" applyFill="1" applyBorder="1" applyAlignment="1">
      <alignment horizontal="center" vertical="center" wrapText="1"/>
    </xf>
    <xf numFmtId="2" fontId="32" fillId="0" borderId="25" xfId="0" applyNumberFormat="1" applyFont="1" applyFill="1" applyBorder="1" applyAlignment="1">
      <alignment horizontal="center" vertical="center" wrapText="1"/>
    </xf>
    <xf numFmtId="2" fontId="32" fillId="0" borderId="26" xfId="0" applyNumberFormat="1" applyFont="1" applyFill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30" fillId="0" borderId="13" xfId="0" applyFont="1" applyFill="1" applyBorder="1" applyAlignment="1">
      <alignment horizontal="center" vertical="center" shrinkToFit="1"/>
    </xf>
    <xf numFmtId="0" fontId="35" fillId="0" borderId="13" xfId="0" applyFont="1" applyBorder="1" applyAlignment="1">
      <alignment horizontal="center" vertical="center" shrinkToFi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Excel Built-in Norm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Денежный 2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57</xdr:row>
      <xdr:rowOff>28575</xdr:rowOff>
    </xdr:from>
    <xdr:to>
      <xdr:col>16</xdr:col>
      <xdr:colOff>0</xdr:colOff>
      <xdr:row>60</xdr:row>
      <xdr:rowOff>171450</xdr:rowOff>
    </xdr:to>
    <xdr:sp macro="" textlink="">
      <xdr:nvSpPr>
        <xdr:cNvPr id="3215" name="Line 1"/>
        <xdr:cNvSpPr>
          <a:spLocks noChangeShapeType="1"/>
        </xdr:cNvSpPr>
      </xdr:nvSpPr>
      <xdr:spPr bwMode="auto">
        <a:xfrm>
          <a:off x="18278475" y="26127075"/>
          <a:ext cx="0" cy="97155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Y75"/>
  <sheetViews>
    <sheetView tabSelected="1" view="pageBreakPreview" topLeftCell="A6" zoomScale="54" zoomScaleNormal="50" zoomScaleSheetLayoutView="50" workbookViewId="0">
      <selection activeCell="A18" sqref="A18:P18"/>
    </sheetView>
  </sheetViews>
  <sheetFormatPr defaultColWidth="16.28515625" defaultRowHeight="12.75" x14ac:dyDescent="0.2"/>
  <cols>
    <col min="1" max="1" width="32.140625" style="1" customWidth="1"/>
    <col min="2" max="2" width="29.42578125" style="1" customWidth="1"/>
    <col min="3" max="3" width="30" style="2" customWidth="1"/>
    <col min="4" max="4" width="28.28515625" style="1" customWidth="1"/>
    <col min="5" max="5" width="23.7109375" style="1" customWidth="1"/>
    <col min="6" max="6" width="22.85546875" style="1" customWidth="1"/>
    <col min="7" max="10" width="11.42578125" style="3" customWidth="1"/>
    <col min="11" max="11" width="12.140625" style="3" customWidth="1"/>
    <col min="12" max="15" width="11.42578125" style="3" customWidth="1"/>
    <col min="16" max="16" width="13.140625" style="3" customWidth="1"/>
    <col min="17" max="207" width="16.28515625" style="4" customWidth="1"/>
    <col min="208" max="16384" width="16.28515625" style="3"/>
  </cols>
  <sheetData>
    <row r="1" spans="1:16" x14ac:dyDescent="0.2">
      <c r="E1" s="3"/>
      <c r="F1" s="3"/>
    </row>
    <row r="2" spans="1:16" ht="15.75" x14ac:dyDescent="0.25">
      <c r="E2" s="3"/>
      <c r="F2" s="3"/>
      <c r="K2" s="15"/>
      <c r="L2" s="15"/>
      <c r="M2" s="15"/>
      <c r="N2" s="15"/>
      <c r="O2" s="5"/>
      <c r="P2" s="6"/>
    </row>
    <row r="3" spans="1:16" ht="23.25" x14ac:dyDescent="0.35">
      <c r="A3" s="19" t="s">
        <v>131</v>
      </c>
      <c r="B3" s="19"/>
      <c r="C3" s="26"/>
      <c r="D3" s="19"/>
      <c r="E3" s="19" t="s">
        <v>1</v>
      </c>
      <c r="F3" s="19"/>
      <c r="G3" s="21"/>
      <c r="H3" s="21"/>
      <c r="I3" s="18"/>
      <c r="J3" s="17"/>
      <c r="K3" s="19" t="s">
        <v>0</v>
      </c>
      <c r="L3" s="17"/>
      <c r="M3" s="19"/>
      <c r="N3" s="17"/>
      <c r="O3" s="19"/>
      <c r="P3" s="21"/>
    </row>
    <row r="4" spans="1:16" ht="23.25" x14ac:dyDescent="0.35">
      <c r="A4" s="19" t="s">
        <v>130</v>
      </c>
      <c r="B4" s="19"/>
      <c r="C4" s="19"/>
      <c r="D4" s="19"/>
      <c r="E4" s="19" t="s">
        <v>74</v>
      </c>
      <c r="F4" s="19"/>
      <c r="G4" s="19"/>
      <c r="H4" s="19"/>
      <c r="I4" s="18"/>
      <c r="J4" s="17"/>
      <c r="K4" s="19" t="s">
        <v>69</v>
      </c>
      <c r="L4" s="17"/>
      <c r="M4" s="19"/>
      <c r="N4" s="17"/>
      <c r="O4" s="19"/>
      <c r="P4" s="18"/>
    </row>
    <row r="5" spans="1:16" ht="23.25" x14ac:dyDescent="0.35">
      <c r="A5" s="19" t="s">
        <v>128</v>
      </c>
      <c r="B5" s="23"/>
      <c r="C5" s="23"/>
      <c r="D5" s="19"/>
      <c r="E5" s="19" t="s">
        <v>15</v>
      </c>
      <c r="F5" s="19"/>
      <c r="G5" s="19"/>
      <c r="H5" s="19"/>
      <c r="I5" s="18"/>
      <c r="J5" s="17"/>
      <c r="K5" s="19" t="s">
        <v>77</v>
      </c>
      <c r="L5" s="17"/>
      <c r="M5" s="19"/>
      <c r="N5" s="17"/>
      <c r="O5" s="19"/>
      <c r="P5" s="18"/>
    </row>
    <row r="6" spans="1:16" ht="23.25" x14ac:dyDescent="0.35">
      <c r="A6" s="19" t="s">
        <v>129</v>
      </c>
      <c r="B6" s="19"/>
      <c r="C6" s="19" t="s">
        <v>2</v>
      </c>
      <c r="D6" s="19"/>
      <c r="E6" s="19"/>
      <c r="F6" s="19"/>
      <c r="G6" s="20"/>
      <c r="H6" s="20"/>
      <c r="I6" s="18"/>
      <c r="J6" s="17"/>
      <c r="K6" s="19" t="s">
        <v>16</v>
      </c>
      <c r="L6" s="17"/>
      <c r="M6" s="19"/>
      <c r="N6" s="17"/>
      <c r="O6" s="19"/>
      <c r="P6" s="21"/>
    </row>
    <row r="7" spans="1:16" ht="23.25" x14ac:dyDescent="0.35">
      <c r="A7" s="19"/>
      <c r="B7" s="19"/>
      <c r="C7" s="19"/>
      <c r="D7" s="19"/>
      <c r="E7" s="19"/>
      <c r="F7" s="19"/>
      <c r="G7" s="20"/>
      <c r="H7" s="20"/>
      <c r="I7" s="18"/>
      <c r="J7" s="17"/>
      <c r="K7" s="19"/>
      <c r="L7" s="17"/>
      <c r="M7" s="19"/>
      <c r="N7" s="17"/>
      <c r="O7" s="19"/>
      <c r="P7" s="21"/>
    </row>
    <row r="8" spans="1:16" ht="23.25" x14ac:dyDescent="0.35">
      <c r="A8" s="56" t="s">
        <v>132</v>
      </c>
      <c r="B8" s="57"/>
      <c r="C8" s="57"/>
      <c r="D8" s="19"/>
      <c r="E8" s="19" t="s">
        <v>75</v>
      </c>
      <c r="F8" s="19"/>
      <c r="G8" s="21"/>
      <c r="H8" s="21"/>
      <c r="I8" s="18"/>
      <c r="J8" s="17"/>
      <c r="K8" s="19" t="s">
        <v>70</v>
      </c>
      <c r="L8" s="17"/>
      <c r="M8" s="19"/>
      <c r="N8" s="17"/>
      <c r="O8" s="17"/>
      <c r="P8" s="17"/>
    </row>
    <row r="9" spans="1:16" ht="23.25" x14ac:dyDescent="0.35">
      <c r="A9" s="18"/>
      <c r="B9" s="18"/>
      <c r="C9" s="22"/>
      <c r="D9" s="19"/>
      <c r="E9" s="19"/>
      <c r="F9" s="19"/>
      <c r="G9" s="21"/>
      <c r="H9" s="21"/>
      <c r="I9" s="18"/>
      <c r="J9" s="17"/>
      <c r="K9" s="19"/>
      <c r="L9" s="17"/>
      <c r="M9" s="19"/>
      <c r="N9" s="17"/>
      <c r="O9" s="16"/>
      <c r="P9" s="25"/>
    </row>
    <row r="10" spans="1:16" ht="23.25" x14ac:dyDescent="0.35">
      <c r="A10" s="23"/>
      <c r="B10" s="23"/>
      <c r="C10" s="23"/>
      <c r="D10" s="17"/>
      <c r="E10" s="17"/>
      <c r="F10" s="17"/>
      <c r="G10" s="17"/>
      <c r="H10" s="17"/>
      <c r="I10" s="24"/>
      <c r="J10" s="17"/>
      <c r="K10" s="17"/>
      <c r="L10" s="17"/>
      <c r="M10" s="17"/>
      <c r="N10" s="17"/>
      <c r="O10" s="17"/>
      <c r="P10" s="17"/>
    </row>
    <row r="11" spans="1:16" ht="23.25" x14ac:dyDescent="0.35">
      <c r="A11" s="19" t="s">
        <v>133</v>
      </c>
      <c r="B11" s="19"/>
      <c r="C11" s="25"/>
      <c r="D11" s="16"/>
      <c r="E11" s="16" t="s">
        <v>134</v>
      </c>
      <c r="F11" s="16"/>
      <c r="G11" s="16"/>
      <c r="H11" s="16"/>
      <c r="I11" s="16"/>
      <c r="J11" s="17"/>
      <c r="K11" s="16" t="s">
        <v>134</v>
      </c>
      <c r="L11" s="17"/>
      <c r="M11" s="16"/>
      <c r="N11" s="17"/>
      <c r="O11" s="17"/>
      <c r="P11" s="17"/>
    </row>
    <row r="12" spans="1:16" ht="23.25" x14ac:dyDescent="0.35">
      <c r="A12" s="23"/>
      <c r="B12" s="23"/>
      <c r="C12" s="26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23.25" x14ac:dyDescent="0.35">
      <c r="A13" s="23" t="s">
        <v>3</v>
      </c>
      <c r="B13" s="23"/>
      <c r="C13" s="26"/>
      <c r="D13" s="23"/>
      <c r="E13" s="23" t="s">
        <v>3</v>
      </c>
      <c r="F13" s="27"/>
      <c r="G13" s="23"/>
      <c r="H13" s="17"/>
      <c r="I13" s="17"/>
      <c r="J13" s="17"/>
      <c r="K13" s="17"/>
      <c r="L13" s="23" t="s">
        <v>3</v>
      </c>
      <c r="M13" s="17"/>
      <c r="N13" s="17"/>
      <c r="O13" s="17"/>
      <c r="P13" s="17"/>
    </row>
    <row r="15" spans="1:16" ht="27.75" customHeight="1" x14ac:dyDescent="0.2"/>
    <row r="16" spans="1:16" ht="23.25" x14ac:dyDescent="0.35">
      <c r="A16" s="52" t="s">
        <v>17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1:16" ht="24" customHeight="1" x14ac:dyDescent="0.2">
      <c r="A17" s="53" t="s">
        <v>136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</row>
    <row r="18" spans="1:16" ht="28.5" customHeight="1" thickBot="1" x14ac:dyDescent="0.25">
      <c r="A18" s="54" t="s">
        <v>18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</row>
    <row r="19" spans="1:16" ht="9.75" hidden="1" customHeight="1" thickBot="1" x14ac:dyDescent="0.25">
      <c r="A19" s="55"/>
      <c r="B19" s="55"/>
      <c r="C19" s="55"/>
      <c r="D19" s="55"/>
      <c r="E19" s="55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ht="42" customHeight="1" thickBot="1" x14ac:dyDescent="0.25">
      <c r="A20" s="62" t="s">
        <v>106</v>
      </c>
      <c r="B20" s="61" t="s">
        <v>14</v>
      </c>
      <c r="C20" s="61" t="s">
        <v>19</v>
      </c>
      <c r="D20" s="61" t="s">
        <v>78</v>
      </c>
      <c r="E20" s="61" t="s">
        <v>79</v>
      </c>
      <c r="F20" s="63" t="s">
        <v>71</v>
      </c>
      <c r="G20" s="65" t="s">
        <v>96</v>
      </c>
      <c r="H20" s="66"/>
      <c r="I20" s="66"/>
      <c r="J20" s="66"/>
      <c r="K20" s="66"/>
      <c r="L20" s="66"/>
      <c r="M20" s="66"/>
      <c r="N20" s="66"/>
      <c r="O20" s="66"/>
      <c r="P20" s="67"/>
    </row>
    <row r="21" spans="1:16" ht="42" customHeight="1" x14ac:dyDescent="0.2">
      <c r="A21" s="62"/>
      <c r="B21" s="62"/>
      <c r="C21" s="62"/>
      <c r="D21" s="62"/>
      <c r="E21" s="62"/>
      <c r="F21" s="64"/>
      <c r="G21" s="28" t="s">
        <v>4</v>
      </c>
      <c r="H21" s="29" t="s">
        <v>5</v>
      </c>
      <c r="I21" s="30" t="s">
        <v>6</v>
      </c>
      <c r="J21" s="30" t="s">
        <v>7</v>
      </c>
      <c r="K21" s="30" t="s">
        <v>8</v>
      </c>
      <c r="L21" s="31" t="s">
        <v>9</v>
      </c>
      <c r="M21" s="30" t="s">
        <v>10</v>
      </c>
      <c r="N21" s="30" t="s">
        <v>11</v>
      </c>
      <c r="O21" s="30" t="s">
        <v>12</v>
      </c>
      <c r="P21" s="32" t="s">
        <v>13</v>
      </c>
    </row>
    <row r="22" spans="1:16" ht="25.5" customHeight="1" x14ac:dyDescent="0.2">
      <c r="A22" s="44" t="s">
        <v>80</v>
      </c>
      <c r="B22" s="44" t="s">
        <v>81</v>
      </c>
      <c r="C22" s="44" t="s">
        <v>82</v>
      </c>
      <c r="D22" s="44" t="s">
        <v>83</v>
      </c>
      <c r="E22" s="44" t="s">
        <v>84</v>
      </c>
      <c r="F22" s="44" t="s">
        <v>85</v>
      </c>
      <c r="G22" s="45" t="s">
        <v>86</v>
      </c>
      <c r="H22" s="45" t="s">
        <v>87</v>
      </c>
      <c r="I22" s="45" t="s">
        <v>88</v>
      </c>
      <c r="J22" s="45" t="s">
        <v>89</v>
      </c>
      <c r="K22" s="45" t="s">
        <v>90</v>
      </c>
      <c r="L22" s="45" t="s">
        <v>91</v>
      </c>
      <c r="M22" s="45" t="s">
        <v>92</v>
      </c>
      <c r="N22" s="45" t="s">
        <v>93</v>
      </c>
      <c r="O22" s="45" t="s">
        <v>94</v>
      </c>
      <c r="P22" s="45" t="s">
        <v>95</v>
      </c>
    </row>
    <row r="23" spans="1:16" ht="52.5" customHeight="1" x14ac:dyDescent="0.3">
      <c r="A23" s="46">
        <v>1</v>
      </c>
      <c r="B23" s="47" t="s">
        <v>28</v>
      </c>
      <c r="C23" s="47" t="s">
        <v>25</v>
      </c>
      <c r="D23" s="48" t="s">
        <v>26</v>
      </c>
      <c r="E23" s="48" t="s">
        <v>27</v>
      </c>
      <c r="F23" s="48">
        <v>5</v>
      </c>
      <c r="G23" s="33">
        <f>2.803*1.1</f>
        <v>3.0833000000000004</v>
      </c>
      <c r="H23" s="33">
        <f t="shared" ref="H23:P23" si="0">2.803*1.1</f>
        <v>3.0833000000000004</v>
      </c>
      <c r="I23" s="33">
        <f t="shared" si="0"/>
        <v>3.0833000000000004</v>
      </c>
      <c r="J23" s="33">
        <f t="shared" si="0"/>
        <v>3.0833000000000004</v>
      </c>
      <c r="K23" s="33">
        <f t="shared" si="0"/>
        <v>3.0833000000000004</v>
      </c>
      <c r="L23" s="33">
        <f t="shared" si="0"/>
        <v>3.0833000000000004</v>
      </c>
      <c r="M23" s="33">
        <f t="shared" si="0"/>
        <v>3.0833000000000004</v>
      </c>
      <c r="N23" s="33">
        <f t="shared" si="0"/>
        <v>3.0833000000000004</v>
      </c>
      <c r="O23" s="33">
        <f t="shared" si="0"/>
        <v>3.0833000000000004</v>
      </c>
      <c r="P23" s="33">
        <f t="shared" si="0"/>
        <v>3.0833000000000004</v>
      </c>
    </row>
    <row r="24" spans="1:16" ht="42" customHeight="1" x14ac:dyDescent="0.3">
      <c r="A24" s="70">
        <v>2</v>
      </c>
      <c r="B24" s="68" t="s">
        <v>29</v>
      </c>
      <c r="C24" s="47" t="s">
        <v>98</v>
      </c>
      <c r="D24" s="48" t="s">
        <v>30</v>
      </c>
      <c r="E24" s="48" t="s">
        <v>20</v>
      </c>
      <c r="F24" s="48">
        <v>5</v>
      </c>
      <c r="G24" s="33"/>
      <c r="H24" s="33">
        <f>0.768*1.1</f>
        <v>0.84480000000000011</v>
      </c>
      <c r="I24" s="33">
        <f t="shared" ref="I24:P24" si="1">0.768*1.1</f>
        <v>0.84480000000000011</v>
      </c>
      <c r="J24" s="33">
        <f t="shared" si="1"/>
        <v>0.84480000000000011</v>
      </c>
      <c r="K24" s="33">
        <f t="shared" si="1"/>
        <v>0.84480000000000011</v>
      </c>
      <c r="L24" s="33">
        <f t="shared" si="1"/>
        <v>0.84480000000000011</v>
      </c>
      <c r="M24" s="33">
        <f t="shared" si="1"/>
        <v>0.84480000000000011</v>
      </c>
      <c r="N24" s="33">
        <f t="shared" si="1"/>
        <v>0.84480000000000011</v>
      </c>
      <c r="O24" s="33">
        <f t="shared" si="1"/>
        <v>0.84480000000000011</v>
      </c>
      <c r="P24" s="33">
        <f t="shared" si="1"/>
        <v>0.84480000000000011</v>
      </c>
    </row>
    <row r="25" spans="1:16" ht="42" customHeight="1" x14ac:dyDescent="0.3">
      <c r="A25" s="71"/>
      <c r="B25" s="69"/>
      <c r="C25" s="47" t="s">
        <v>99</v>
      </c>
      <c r="D25" s="48" t="s">
        <v>30</v>
      </c>
      <c r="E25" s="48" t="s">
        <v>20</v>
      </c>
      <c r="F25" s="48">
        <v>5</v>
      </c>
      <c r="G25" s="33"/>
      <c r="H25" s="33"/>
      <c r="I25" s="33">
        <f>0.548*1.1</f>
        <v>0.60280000000000011</v>
      </c>
      <c r="J25" s="33">
        <f t="shared" ref="J25:P25" si="2">0.548*1.1</f>
        <v>0.60280000000000011</v>
      </c>
      <c r="K25" s="33">
        <f t="shared" si="2"/>
        <v>0.60280000000000011</v>
      </c>
      <c r="L25" s="33">
        <f t="shared" si="2"/>
        <v>0.60280000000000011</v>
      </c>
      <c r="M25" s="33">
        <f t="shared" si="2"/>
        <v>0.60280000000000011</v>
      </c>
      <c r="N25" s="33">
        <f t="shared" si="2"/>
        <v>0.60280000000000011</v>
      </c>
      <c r="O25" s="33">
        <f t="shared" si="2"/>
        <v>0.60280000000000011</v>
      </c>
      <c r="P25" s="33">
        <f t="shared" si="2"/>
        <v>0.60280000000000011</v>
      </c>
    </row>
    <row r="26" spans="1:16" ht="42" customHeight="1" x14ac:dyDescent="0.3">
      <c r="A26" s="71"/>
      <c r="B26" s="69"/>
      <c r="C26" s="47" t="s">
        <v>100</v>
      </c>
      <c r="D26" s="48" t="s">
        <v>30</v>
      </c>
      <c r="E26" s="48" t="s">
        <v>20</v>
      </c>
      <c r="F26" s="48">
        <v>5</v>
      </c>
      <c r="G26" s="33"/>
      <c r="H26" s="33"/>
      <c r="I26" s="33"/>
      <c r="J26" s="33">
        <f>0.11*1.1</f>
        <v>0.12100000000000001</v>
      </c>
      <c r="K26" s="33">
        <f t="shared" ref="K26:P26" si="3">0.11*1.1</f>
        <v>0.12100000000000001</v>
      </c>
      <c r="L26" s="33">
        <f t="shared" si="3"/>
        <v>0.12100000000000001</v>
      </c>
      <c r="M26" s="33">
        <f t="shared" si="3"/>
        <v>0.12100000000000001</v>
      </c>
      <c r="N26" s="33">
        <f t="shared" si="3"/>
        <v>0.12100000000000001</v>
      </c>
      <c r="O26" s="33">
        <f t="shared" si="3"/>
        <v>0.12100000000000001</v>
      </c>
      <c r="P26" s="33">
        <f t="shared" si="3"/>
        <v>0.12100000000000001</v>
      </c>
    </row>
    <row r="27" spans="1:16" ht="42" customHeight="1" x14ac:dyDescent="0.3">
      <c r="A27" s="71"/>
      <c r="B27" s="69"/>
      <c r="C27" s="47" t="s">
        <v>101</v>
      </c>
      <c r="D27" s="48" t="s">
        <v>30</v>
      </c>
      <c r="E27" s="48" t="s">
        <v>20</v>
      </c>
      <c r="F27" s="48">
        <v>5</v>
      </c>
      <c r="G27" s="33"/>
      <c r="H27" s="33"/>
      <c r="I27" s="33"/>
      <c r="J27" s="33"/>
      <c r="K27" s="33">
        <f>0.077*1.1</f>
        <v>8.4700000000000011E-2</v>
      </c>
      <c r="L27" s="33">
        <f t="shared" ref="L27:P27" si="4">0.077*1.1</f>
        <v>8.4700000000000011E-2</v>
      </c>
      <c r="M27" s="33">
        <f t="shared" si="4"/>
        <v>8.4700000000000011E-2</v>
      </c>
      <c r="N27" s="33">
        <f t="shared" si="4"/>
        <v>8.4700000000000011E-2</v>
      </c>
      <c r="O27" s="33">
        <f t="shared" si="4"/>
        <v>8.4700000000000011E-2</v>
      </c>
      <c r="P27" s="33">
        <f t="shared" si="4"/>
        <v>8.4700000000000011E-2</v>
      </c>
    </row>
    <row r="28" spans="1:16" ht="42" customHeight="1" x14ac:dyDescent="0.3">
      <c r="A28" s="71"/>
      <c r="B28" s="69"/>
      <c r="C28" s="47" t="s">
        <v>102</v>
      </c>
      <c r="D28" s="48" t="s">
        <v>30</v>
      </c>
      <c r="E28" s="48" t="s">
        <v>20</v>
      </c>
      <c r="F28" s="48">
        <v>5</v>
      </c>
      <c r="G28" s="33"/>
      <c r="H28" s="33"/>
      <c r="I28" s="33"/>
      <c r="J28" s="33"/>
      <c r="K28" s="33"/>
      <c r="L28" s="33">
        <f>0.472*1.1</f>
        <v>0.51919999999999999</v>
      </c>
      <c r="M28" s="33">
        <f t="shared" ref="M28:P28" si="5">0.472*1.1</f>
        <v>0.51919999999999999</v>
      </c>
      <c r="N28" s="33">
        <f t="shared" si="5"/>
        <v>0.51919999999999999</v>
      </c>
      <c r="O28" s="33">
        <f t="shared" si="5"/>
        <v>0.51919999999999999</v>
      </c>
      <c r="P28" s="33">
        <f t="shared" si="5"/>
        <v>0.51919999999999999</v>
      </c>
    </row>
    <row r="29" spans="1:16" ht="42" customHeight="1" x14ac:dyDescent="0.3">
      <c r="A29" s="71"/>
      <c r="B29" s="69"/>
      <c r="C29" s="47" t="s">
        <v>103</v>
      </c>
      <c r="D29" s="48" t="s">
        <v>30</v>
      </c>
      <c r="E29" s="48" t="s">
        <v>20</v>
      </c>
      <c r="F29" s="48">
        <v>5</v>
      </c>
      <c r="G29" s="33"/>
      <c r="H29" s="33"/>
      <c r="I29" s="33"/>
      <c r="J29" s="33"/>
      <c r="K29" s="33"/>
      <c r="L29" s="33"/>
      <c r="M29" s="33">
        <f>0.592*1.1</f>
        <v>0.6512</v>
      </c>
      <c r="N29" s="33">
        <f t="shared" ref="N29:P29" si="6">0.592*1.1</f>
        <v>0.6512</v>
      </c>
      <c r="O29" s="33">
        <f t="shared" si="6"/>
        <v>0.6512</v>
      </c>
      <c r="P29" s="33">
        <f t="shared" si="6"/>
        <v>0.6512</v>
      </c>
    </row>
    <row r="30" spans="1:16" ht="42" customHeight="1" x14ac:dyDescent="0.3">
      <c r="A30" s="71"/>
      <c r="B30" s="69"/>
      <c r="C30" s="47" t="s">
        <v>104</v>
      </c>
      <c r="D30" s="48" t="s">
        <v>30</v>
      </c>
      <c r="E30" s="48" t="s">
        <v>20</v>
      </c>
      <c r="F30" s="48">
        <v>5</v>
      </c>
      <c r="G30" s="33"/>
      <c r="H30" s="33"/>
      <c r="I30" s="33"/>
      <c r="J30" s="33"/>
      <c r="K30" s="33"/>
      <c r="L30" s="33"/>
      <c r="M30" s="33"/>
      <c r="N30" s="33">
        <f>0.823*1.1</f>
        <v>0.90529999999999999</v>
      </c>
      <c r="O30" s="33">
        <f t="shared" ref="O30:P30" si="7">0.823*1.1</f>
        <v>0.90529999999999999</v>
      </c>
      <c r="P30" s="33">
        <f t="shared" si="7"/>
        <v>0.90529999999999999</v>
      </c>
    </row>
    <row r="31" spans="1:16" ht="42" customHeight="1" x14ac:dyDescent="0.3">
      <c r="A31" s="71"/>
      <c r="B31" s="69"/>
      <c r="C31" s="47" t="s">
        <v>105</v>
      </c>
      <c r="D31" s="48" t="s">
        <v>30</v>
      </c>
      <c r="E31" s="48" t="s">
        <v>20</v>
      </c>
      <c r="F31" s="48">
        <v>5</v>
      </c>
      <c r="G31" s="33"/>
      <c r="H31" s="33"/>
      <c r="I31" s="33"/>
      <c r="J31" s="33"/>
      <c r="K31" s="33"/>
      <c r="L31" s="33"/>
      <c r="M31" s="33"/>
      <c r="N31" s="33"/>
      <c r="O31" s="33"/>
      <c r="P31" s="33">
        <f>0.614*1.1</f>
        <v>0.6754</v>
      </c>
    </row>
    <row r="32" spans="1:16" ht="81.75" customHeight="1" x14ac:dyDescent="0.3">
      <c r="A32" s="46">
        <v>3</v>
      </c>
      <c r="B32" s="47" t="s">
        <v>36</v>
      </c>
      <c r="C32" s="49" t="s">
        <v>25</v>
      </c>
      <c r="D32" s="48" t="s">
        <v>108</v>
      </c>
      <c r="E32" s="48" t="s">
        <v>20</v>
      </c>
      <c r="F32" s="48">
        <v>5</v>
      </c>
      <c r="G32" s="33"/>
      <c r="H32" s="33">
        <f>1.168*1.1</f>
        <v>1.2847999999999999</v>
      </c>
      <c r="I32" s="33">
        <f t="shared" ref="I32:P32" si="8">1.168*1.1</f>
        <v>1.2847999999999999</v>
      </c>
      <c r="J32" s="33">
        <f t="shared" si="8"/>
        <v>1.2847999999999999</v>
      </c>
      <c r="K32" s="33">
        <f t="shared" si="8"/>
        <v>1.2847999999999999</v>
      </c>
      <c r="L32" s="33">
        <f t="shared" si="8"/>
        <v>1.2847999999999999</v>
      </c>
      <c r="M32" s="33">
        <f t="shared" si="8"/>
        <v>1.2847999999999999</v>
      </c>
      <c r="N32" s="33">
        <f t="shared" si="8"/>
        <v>1.2847999999999999</v>
      </c>
      <c r="O32" s="33">
        <f t="shared" si="8"/>
        <v>1.2847999999999999</v>
      </c>
      <c r="P32" s="33">
        <f t="shared" si="8"/>
        <v>1.2847999999999999</v>
      </c>
    </row>
    <row r="33" spans="1:17" ht="112.5" customHeight="1" x14ac:dyDescent="0.3">
      <c r="A33" s="46">
        <v>4</v>
      </c>
      <c r="B33" s="47" t="s">
        <v>97</v>
      </c>
      <c r="C33" s="49" t="s">
        <v>34</v>
      </c>
      <c r="D33" s="48" t="s">
        <v>109</v>
      </c>
      <c r="E33" s="48" t="s">
        <v>20</v>
      </c>
      <c r="F33" s="48">
        <v>5</v>
      </c>
      <c r="G33" s="33"/>
      <c r="H33" s="33"/>
      <c r="I33" s="33">
        <f t="shared" ref="I33:P33" si="9">1.39*1.1</f>
        <v>1.5289999999999999</v>
      </c>
      <c r="J33" s="33">
        <f t="shared" si="9"/>
        <v>1.5289999999999999</v>
      </c>
      <c r="K33" s="33">
        <f t="shared" si="9"/>
        <v>1.5289999999999999</v>
      </c>
      <c r="L33" s="33">
        <f t="shared" si="9"/>
        <v>1.5289999999999999</v>
      </c>
      <c r="M33" s="33">
        <f t="shared" si="9"/>
        <v>1.5289999999999999</v>
      </c>
      <c r="N33" s="33">
        <f t="shared" si="9"/>
        <v>1.5289999999999999</v>
      </c>
      <c r="O33" s="33">
        <f t="shared" si="9"/>
        <v>1.5289999999999999</v>
      </c>
      <c r="P33" s="33">
        <f t="shared" si="9"/>
        <v>1.5289999999999999</v>
      </c>
    </row>
    <row r="34" spans="1:17" ht="57" customHeight="1" x14ac:dyDescent="0.3">
      <c r="A34" s="46">
        <v>5</v>
      </c>
      <c r="B34" s="47" t="s">
        <v>38</v>
      </c>
      <c r="C34" s="47" t="s">
        <v>32</v>
      </c>
      <c r="D34" s="48" t="s">
        <v>33</v>
      </c>
      <c r="E34" s="48" t="s">
        <v>31</v>
      </c>
      <c r="F34" s="48">
        <v>20</v>
      </c>
      <c r="G34" s="33"/>
      <c r="H34" s="33"/>
      <c r="I34" s="33">
        <f t="shared" ref="I34:P34" si="10">0.009</f>
        <v>8.9999999999999993E-3</v>
      </c>
      <c r="J34" s="33">
        <f t="shared" si="10"/>
        <v>8.9999999999999993E-3</v>
      </c>
      <c r="K34" s="33">
        <f t="shared" si="10"/>
        <v>8.9999999999999993E-3</v>
      </c>
      <c r="L34" s="33">
        <f t="shared" si="10"/>
        <v>8.9999999999999993E-3</v>
      </c>
      <c r="M34" s="33">
        <f t="shared" si="10"/>
        <v>8.9999999999999993E-3</v>
      </c>
      <c r="N34" s="33">
        <f t="shared" si="10"/>
        <v>8.9999999999999993E-3</v>
      </c>
      <c r="O34" s="33">
        <f t="shared" si="10"/>
        <v>8.9999999999999993E-3</v>
      </c>
      <c r="P34" s="33">
        <f t="shared" si="10"/>
        <v>8.9999999999999993E-3</v>
      </c>
    </row>
    <row r="35" spans="1:17" ht="59.25" customHeight="1" x14ac:dyDescent="0.3">
      <c r="A35" s="46">
        <v>6</v>
      </c>
      <c r="B35" s="47" t="s">
        <v>37</v>
      </c>
      <c r="C35" s="47" t="s">
        <v>34</v>
      </c>
      <c r="D35" s="48" t="s">
        <v>35</v>
      </c>
      <c r="E35" s="48" t="s">
        <v>21</v>
      </c>
      <c r="F35" s="48">
        <v>20</v>
      </c>
      <c r="G35" s="33"/>
      <c r="H35" s="33"/>
      <c r="I35" s="33">
        <v>0.14399999999999999</v>
      </c>
      <c r="J35" s="33">
        <v>0.14399999999999999</v>
      </c>
      <c r="K35" s="33">
        <v>0.14399999999999999</v>
      </c>
      <c r="L35" s="33">
        <v>0.14399999999999999</v>
      </c>
      <c r="M35" s="33">
        <v>0.14399999999999999</v>
      </c>
      <c r="N35" s="33">
        <v>0.14399999999999999</v>
      </c>
      <c r="O35" s="33">
        <v>0.14399999999999999</v>
      </c>
      <c r="P35" s="33">
        <v>0.14399999999999999</v>
      </c>
    </row>
    <row r="36" spans="1:17" ht="40.5" customHeight="1" x14ac:dyDescent="0.3">
      <c r="A36" s="46">
        <v>7</v>
      </c>
      <c r="B36" s="47" t="s">
        <v>37</v>
      </c>
      <c r="C36" s="47" t="s">
        <v>32</v>
      </c>
      <c r="D36" s="48" t="s">
        <v>39</v>
      </c>
      <c r="E36" s="48" t="s">
        <v>31</v>
      </c>
      <c r="F36" s="48">
        <v>20</v>
      </c>
      <c r="G36" s="33"/>
      <c r="H36" s="33"/>
      <c r="I36" s="33">
        <f>0.283*1.1</f>
        <v>0.31130000000000002</v>
      </c>
      <c r="J36" s="33">
        <f t="shared" ref="J36:P36" si="11">0.283*1.1</f>
        <v>0.31130000000000002</v>
      </c>
      <c r="K36" s="33">
        <f t="shared" si="11"/>
        <v>0.31130000000000002</v>
      </c>
      <c r="L36" s="33">
        <f t="shared" si="11"/>
        <v>0.31130000000000002</v>
      </c>
      <c r="M36" s="33">
        <f t="shared" si="11"/>
        <v>0.31130000000000002</v>
      </c>
      <c r="N36" s="33">
        <f t="shared" si="11"/>
        <v>0.31130000000000002</v>
      </c>
      <c r="O36" s="33">
        <f t="shared" si="11"/>
        <v>0.31130000000000002</v>
      </c>
      <c r="P36" s="33">
        <f t="shared" si="11"/>
        <v>0.31130000000000002</v>
      </c>
    </row>
    <row r="37" spans="1:17" ht="40.5" customHeight="1" x14ac:dyDescent="0.3">
      <c r="A37" s="46">
        <v>8</v>
      </c>
      <c r="B37" s="47" t="s">
        <v>107</v>
      </c>
      <c r="C37" s="47" t="s">
        <v>34</v>
      </c>
      <c r="D37" s="48" t="s">
        <v>42</v>
      </c>
      <c r="E37" s="47" t="s">
        <v>21</v>
      </c>
      <c r="F37" s="47">
        <v>20</v>
      </c>
      <c r="G37" s="33"/>
      <c r="H37" s="33"/>
      <c r="I37" s="33">
        <f>0.094*1.1</f>
        <v>0.10340000000000001</v>
      </c>
      <c r="J37" s="33">
        <f t="shared" ref="J37:P37" si="12">0.094*1.1</f>
        <v>0.10340000000000001</v>
      </c>
      <c r="K37" s="33">
        <f t="shared" si="12"/>
        <v>0.10340000000000001</v>
      </c>
      <c r="L37" s="33">
        <f t="shared" si="12"/>
        <v>0.10340000000000001</v>
      </c>
      <c r="M37" s="33">
        <f t="shared" si="12"/>
        <v>0.10340000000000001</v>
      </c>
      <c r="N37" s="33">
        <f t="shared" si="12"/>
        <v>0.10340000000000001</v>
      </c>
      <c r="O37" s="33">
        <f t="shared" si="12"/>
        <v>0.10340000000000001</v>
      </c>
      <c r="P37" s="33">
        <f t="shared" si="12"/>
        <v>0.10340000000000001</v>
      </c>
    </row>
    <row r="38" spans="1:17" ht="59.25" customHeight="1" x14ac:dyDescent="0.3">
      <c r="A38" s="46">
        <v>9</v>
      </c>
      <c r="B38" s="47" t="s">
        <v>49</v>
      </c>
      <c r="C38" s="47" t="s">
        <v>32</v>
      </c>
      <c r="D38" s="48" t="s">
        <v>48</v>
      </c>
      <c r="E38" s="48" t="s">
        <v>31</v>
      </c>
      <c r="F38" s="48">
        <v>20</v>
      </c>
      <c r="G38" s="33"/>
      <c r="H38" s="33"/>
      <c r="I38" s="33"/>
      <c r="J38" s="33">
        <f>1.559*1.1</f>
        <v>1.7149000000000001</v>
      </c>
      <c r="K38" s="33">
        <f t="shared" ref="K38:P38" si="13">1.559*1.1</f>
        <v>1.7149000000000001</v>
      </c>
      <c r="L38" s="33">
        <f t="shared" si="13"/>
        <v>1.7149000000000001</v>
      </c>
      <c r="M38" s="33">
        <f t="shared" si="13"/>
        <v>1.7149000000000001</v>
      </c>
      <c r="N38" s="33">
        <f t="shared" si="13"/>
        <v>1.7149000000000001</v>
      </c>
      <c r="O38" s="33">
        <f t="shared" si="13"/>
        <v>1.7149000000000001</v>
      </c>
      <c r="P38" s="33">
        <f t="shared" si="13"/>
        <v>1.7149000000000001</v>
      </c>
    </row>
    <row r="39" spans="1:17" ht="85.5" customHeight="1" x14ac:dyDescent="0.3">
      <c r="A39" s="46">
        <v>10</v>
      </c>
      <c r="B39" s="47" t="s">
        <v>41</v>
      </c>
      <c r="C39" s="47" t="s">
        <v>111</v>
      </c>
      <c r="D39" s="48" t="s">
        <v>110</v>
      </c>
      <c r="E39" s="48" t="s">
        <v>21</v>
      </c>
      <c r="F39" s="48">
        <v>20</v>
      </c>
      <c r="G39" s="33"/>
      <c r="H39" s="33"/>
      <c r="I39" s="33"/>
      <c r="J39" s="33">
        <f>0.41*1.1</f>
        <v>0.45100000000000001</v>
      </c>
      <c r="K39" s="33">
        <f t="shared" ref="K39:P39" si="14">0.41*1.1</f>
        <v>0.45100000000000001</v>
      </c>
      <c r="L39" s="33">
        <f t="shared" si="14"/>
        <v>0.45100000000000001</v>
      </c>
      <c r="M39" s="33">
        <f t="shared" si="14"/>
        <v>0.45100000000000001</v>
      </c>
      <c r="N39" s="33">
        <f t="shared" si="14"/>
        <v>0.45100000000000001</v>
      </c>
      <c r="O39" s="33">
        <f t="shared" si="14"/>
        <v>0.45100000000000001</v>
      </c>
      <c r="P39" s="33">
        <f t="shared" si="14"/>
        <v>0.45100000000000001</v>
      </c>
    </row>
    <row r="40" spans="1:17" ht="38.25" customHeight="1" x14ac:dyDescent="0.35">
      <c r="A40" s="46">
        <v>11</v>
      </c>
      <c r="B40" s="47" t="s">
        <v>44</v>
      </c>
      <c r="C40" s="47" t="s">
        <v>34</v>
      </c>
      <c r="D40" s="48" t="s">
        <v>43</v>
      </c>
      <c r="E40" s="50" t="s">
        <v>21</v>
      </c>
      <c r="F40" s="47">
        <v>20</v>
      </c>
      <c r="G40" s="33"/>
      <c r="H40" s="33"/>
      <c r="I40" s="33"/>
      <c r="J40" s="33">
        <f>0.101*1.1</f>
        <v>0.11110000000000002</v>
      </c>
      <c r="K40" s="33">
        <f t="shared" ref="K40:P40" si="15">0.101*1.1</f>
        <v>0.11110000000000002</v>
      </c>
      <c r="L40" s="33">
        <f t="shared" si="15"/>
        <v>0.11110000000000002</v>
      </c>
      <c r="M40" s="33">
        <f t="shared" si="15"/>
        <v>0.11110000000000002</v>
      </c>
      <c r="N40" s="33">
        <f t="shared" si="15"/>
        <v>0.11110000000000002</v>
      </c>
      <c r="O40" s="33">
        <f t="shared" si="15"/>
        <v>0.11110000000000002</v>
      </c>
      <c r="P40" s="33">
        <f t="shared" si="15"/>
        <v>0.11110000000000002</v>
      </c>
      <c r="Q40" s="51"/>
    </row>
    <row r="41" spans="1:17" ht="53.25" customHeight="1" x14ac:dyDescent="0.3">
      <c r="A41" s="46">
        <v>12</v>
      </c>
      <c r="B41" s="47" t="s">
        <v>45</v>
      </c>
      <c r="C41" s="47" t="s">
        <v>113</v>
      </c>
      <c r="D41" s="48" t="s">
        <v>112</v>
      </c>
      <c r="E41" s="50" t="s">
        <v>21</v>
      </c>
      <c r="F41" s="47">
        <v>20</v>
      </c>
      <c r="G41" s="33"/>
      <c r="H41" s="33"/>
      <c r="I41" s="33"/>
      <c r="J41" s="33"/>
      <c r="K41" s="33">
        <f>1.372*1.1</f>
        <v>1.5092000000000003</v>
      </c>
      <c r="L41" s="33">
        <f t="shared" ref="L41:P41" si="16">1.372*1.1</f>
        <v>1.5092000000000003</v>
      </c>
      <c r="M41" s="33">
        <f t="shared" si="16"/>
        <v>1.5092000000000003</v>
      </c>
      <c r="N41" s="33">
        <f t="shared" si="16"/>
        <v>1.5092000000000003</v>
      </c>
      <c r="O41" s="33">
        <f t="shared" si="16"/>
        <v>1.5092000000000003</v>
      </c>
      <c r="P41" s="33">
        <f t="shared" si="16"/>
        <v>1.5092000000000003</v>
      </c>
    </row>
    <row r="42" spans="1:17" ht="33" customHeight="1" x14ac:dyDescent="0.3">
      <c r="A42" s="46">
        <v>13</v>
      </c>
      <c r="B42" s="47" t="s">
        <v>46</v>
      </c>
      <c r="C42" s="47" t="s">
        <v>34</v>
      </c>
      <c r="D42" s="48" t="s">
        <v>47</v>
      </c>
      <c r="E42" s="50" t="s">
        <v>21</v>
      </c>
      <c r="F42" s="47">
        <v>20</v>
      </c>
      <c r="G42" s="33"/>
      <c r="H42" s="33"/>
      <c r="I42" s="33"/>
      <c r="J42" s="33"/>
      <c r="K42" s="33">
        <f>0.168*1.1</f>
        <v>0.18480000000000002</v>
      </c>
      <c r="L42" s="33">
        <f t="shared" ref="L42:P42" si="17">0.168*1.1</f>
        <v>0.18480000000000002</v>
      </c>
      <c r="M42" s="33">
        <f t="shared" si="17"/>
        <v>0.18480000000000002</v>
      </c>
      <c r="N42" s="33">
        <f t="shared" si="17"/>
        <v>0.18480000000000002</v>
      </c>
      <c r="O42" s="33">
        <f t="shared" si="17"/>
        <v>0.18480000000000002</v>
      </c>
      <c r="P42" s="33">
        <f t="shared" si="17"/>
        <v>0.18480000000000002</v>
      </c>
    </row>
    <row r="43" spans="1:17" ht="66.75" customHeight="1" x14ac:dyDescent="0.3">
      <c r="A43" s="46">
        <v>14</v>
      </c>
      <c r="B43" s="47" t="s">
        <v>40</v>
      </c>
      <c r="C43" s="49" t="s">
        <v>111</v>
      </c>
      <c r="D43" s="48" t="s">
        <v>114</v>
      </c>
      <c r="E43" s="47" t="s">
        <v>21</v>
      </c>
      <c r="F43" s="47">
        <v>20</v>
      </c>
      <c r="G43" s="33"/>
      <c r="H43" s="33"/>
      <c r="I43" s="33"/>
      <c r="J43" s="33"/>
      <c r="K43" s="33">
        <f>0.75*1.1</f>
        <v>0.82500000000000007</v>
      </c>
      <c r="L43" s="33">
        <f t="shared" ref="L43:P43" si="18">0.75*1.1</f>
        <v>0.82500000000000007</v>
      </c>
      <c r="M43" s="33">
        <f t="shared" si="18"/>
        <v>0.82500000000000007</v>
      </c>
      <c r="N43" s="33">
        <f t="shared" si="18"/>
        <v>0.82500000000000007</v>
      </c>
      <c r="O43" s="33">
        <f t="shared" si="18"/>
        <v>0.82500000000000007</v>
      </c>
      <c r="P43" s="33">
        <f t="shared" si="18"/>
        <v>0.82500000000000007</v>
      </c>
    </row>
    <row r="44" spans="1:17" ht="48" customHeight="1" x14ac:dyDescent="0.3">
      <c r="A44" s="46">
        <v>15</v>
      </c>
      <c r="B44" s="47" t="s">
        <v>73</v>
      </c>
      <c r="C44" s="49" t="s">
        <v>25</v>
      </c>
      <c r="D44" s="48" t="s">
        <v>115</v>
      </c>
      <c r="E44" s="48" t="s">
        <v>72</v>
      </c>
      <c r="F44" s="47">
        <v>30</v>
      </c>
      <c r="G44" s="33"/>
      <c r="H44" s="33"/>
      <c r="I44" s="33"/>
      <c r="J44" s="33"/>
      <c r="K44" s="33"/>
      <c r="L44" s="33">
        <f>1.754*1.1</f>
        <v>1.9294000000000002</v>
      </c>
      <c r="M44" s="33">
        <f t="shared" ref="M44:P44" si="19">1.754*1.1</f>
        <v>1.9294000000000002</v>
      </c>
      <c r="N44" s="33">
        <f t="shared" si="19"/>
        <v>1.9294000000000002</v>
      </c>
      <c r="O44" s="33">
        <f t="shared" si="19"/>
        <v>1.9294000000000002</v>
      </c>
      <c r="P44" s="33">
        <f t="shared" si="19"/>
        <v>1.9294000000000002</v>
      </c>
    </row>
    <row r="45" spans="1:17" ht="66.75" customHeight="1" x14ac:dyDescent="0.3">
      <c r="A45" s="46">
        <v>16</v>
      </c>
      <c r="B45" s="47" t="s">
        <v>50</v>
      </c>
      <c r="C45" s="49" t="s">
        <v>25</v>
      </c>
      <c r="D45" s="48" t="s">
        <v>116</v>
      </c>
      <c r="E45" s="50" t="s">
        <v>21</v>
      </c>
      <c r="F45" s="47">
        <v>30</v>
      </c>
      <c r="G45" s="33"/>
      <c r="H45" s="33"/>
      <c r="I45" s="33"/>
      <c r="J45" s="33"/>
      <c r="K45" s="33"/>
      <c r="L45" s="33"/>
      <c r="M45" s="33">
        <f>0.778*1.1</f>
        <v>0.85580000000000012</v>
      </c>
      <c r="N45" s="33">
        <f t="shared" ref="N45:P45" si="20">0.778*1.1</f>
        <v>0.85580000000000012</v>
      </c>
      <c r="O45" s="33">
        <f t="shared" si="20"/>
        <v>0.85580000000000012</v>
      </c>
      <c r="P45" s="33">
        <f t="shared" si="20"/>
        <v>0.85580000000000012</v>
      </c>
    </row>
    <row r="46" spans="1:17" ht="46.5" customHeight="1" x14ac:dyDescent="0.3">
      <c r="A46" s="46">
        <v>17</v>
      </c>
      <c r="B46" s="47" t="s">
        <v>51</v>
      </c>
      <c r="C46" s="49" t="s">
        <v>111</v>
      </c>
      <c r="D46" s="48" t="s">
        <v>117</v>
      </c>
      <c r="E46" s="50" t="s">
        <v>21</v>
      </c>
      <c r="F46" s="47">
        <v>30</v>
      </c>
      <c r="G46" s="33"/>
      <c r="H46" s="33"/>
      <c r="I46" s="33"/>
      <c r="J46" s="33"/>
      <c r="K46" s="33"/>
      <c r="L46" s="33"/>
      <c r="M46" s="33">
        <f>0.41</f>
        <v>0.41</v>
      </c>
      <c r="N46" s="33">
        <f t="shared" ref="N46:P46" si="21">0.41</f>
        <v>0.41</v>
      </c>
      <c r="O46" s="33">
        <f t="shared" si="21"/>
        <v>0.41</v>
      </c>
      <c r="P46" s="33">
        <f t="shared" si="21"/>
        <v>0.41</v>
      </c>
    </row>
    <row r="47" spans="1:17" ht="51" customHeight="1" x14ac:dyDescent="0.3">
      <c r="A47" s="46">
        <v>18</v>
      </c>
      <c r="B47" s="47" t="s">
        <v>52</v>
      </c>
      <c r="C47" s="49" t="s">
        <v>25</v>
      </c>
      <c r="D47" s="48" t="s">
        <v>118</v>
      </c>
      <c r="E47" s="50" t="s">
        <v>21</v>
      </c>
      <c r="F47" s="47">
        <v>30</v>
      </c>
      <c r="G47" s="33"/>
      <c r="H47" s="33"/>
      <c r="I47" s="33"/>
      <c r="J47" s="33"/>
      <c r="K47" s="33"/>
      <c r="L47" s="33"/>
      <c r="M47" s="33">
        <f>0.334*1.1</f>
        <v>0.36740000000000006</v>
      </c>
      <c r="N47" s="33">
        <f t="shared" ref="N47:P47" si="22">0.334*1.1</f>
        <v>0.36740000000000006</v>
      </c>
      <c r="O47" s="33">
        <f t="shared" si="22"/>
        <v>0.36740000000000006</v>
      </c>
      <c r="P47" s="33">
        <f t="shared" si="22"/>
        <v>0.36740000000000006</v>
      </c>
    </row>
    <row r="48" spans="1:17" ht="50.25" customHeight="1" x14ac:dyDescent="0.3">
      <c r="A48" s="46">
        <v>19</v>
      </c>
      <c r="B48" s="47" t="s">
        <v>53</v>
      </c>
      <c r="C48" s="49" t="s">
        <v>34</v>
      </c>
      <c r="D48" s="48" t="s">
        <v>119</v>
      </c>
      <c r="E48" s="50" t="s">
        <v>21</v>
      </c>
      <c r="F48" s="47">
        <v>30</v>
      </c>
      <c r="G48" s="33"/>
      <c r="H48" s="33"/>
      <c r="I48" s="33"/>
      <c r="J48" s="33"/>
      <c r="K48" s="33"/>
      <c r="L48" s="33"/>
      <c r="M48" s="33">
        <f>0.206*1.1</f>
        <v>0.2266</v>
      </c>
      <c r="N48" s="33">
        <f t="shared" ref="N48:P48" si="23">0.206*1.1</f>
        <v>0.2266</v>
      </c>
      <c r="O48" s="33">
        <f t="shared" si="23"/>
        <v>0.2266</v>
      </c>
      <c r="P48" s="33">
        <f t="shared" si="23"/>
        <v>0.2266</v>
      </c>
    </row>
    <row r="49" spans="1:16" ht="36.75" customHeight="1" x14ac:dyDescent="0.3">
      <c r="A49" s="46">
        <v>20</v>
      </c>
      <c r="B49" s="47" t="s">
        <v>54</v>
      </c>
      <c r="C49" s="49" t="s">
        <v>113</v>
      </c>
      <c r="D49" s="48" t="s">
        <v>120</v>
      </c>
      <c r="E49" s="50" t="s">
        <v>21</v>
      </c>
      <c r="F49" s="47">
        <v>30</v>
      </c>
      <c r="G49" s="33"/>
      <c r="H49" s="33"/>
      <c r="I49" s="33"/>
      <c r="J49" s="33"/>
      <c r="K49" s="33"/>
      <c r="L49" s="33"/>
      <c r="M49" s="33"/>
      <c r="N49" s="33">
        <f>1.019*1.1</f>
        <v>1.1209</v>
      </c>
      <c r="O49" s="33">
        <f t="shared" ref="O49:P49" si="24">1.019*1.1</f>
        <v>1.1209</v>
      </c>
      <c r="P49" s="33">
        <f t="shared" si="24"/>
        <v>1.1209</v>
      </c>
    </row>
    <row r="50" spans="1:16" ht="45" customHeight="1" x14ac:dyDescent="0.3">
      <c r="A50" s="46">
        <v>21</v>
      </c>
      <c r="B50" s="47" t="s">
        <v>55</v>
      </c>
      <c r="C50" s="49" t="s">
        <v>32</v>
      </c>
      <c r="D50" s="48" t="s">
        <v>56</v>
      </c>
      <c r="E50" s="48" t="s">
        <v>31</v>
      </c>
      <c r="F50" s="47">
        <v>30</v>
      </c>
      <c r="G50" s="33"/>
      <c r="H50" s="33"/>
      <c r="I50" s="33"/>
      <c r="J50" s="33"/>
      <c r="K50" s="33"/>
      <c r="L50" s="33"/>
      <c r="M50" s="33"/>
      <c r="N50" s="33">
        <f>0.128*1.1</f>
        <v>0.14080000000000001</v>
      </c>
      <c r="O50" s="33">
        <f>0.128*1.1</f>
        <v>0.14080000000000001</v>
      </c>
      <c r="P50" s="33">
        <f>0.128*1.1</f>
        <v>0.14080000000000001</v>
      </c>
    </row>
    <row r="51" spans="1:16" ht="36" customHeight="1" x14ac:dyDescent="0.3">
      <c r="A51" s="46">
        <v>22</v>
      </c>
      <c r="B51" s="47" t="s">
        <v>58</v>
      </c>
      <c r="C51" s="47" t="s">
        <v>34</v>
      </c>
      <c r="D51" s="48" t="s">
        <v>57</v>
      </c>
      <c r="E51" s="50" t="s">
        <v>21</v>
      </c>
      <c r="F51" s="47">
        <v>30</v>
      </c>
      <c r="G51" s="33"/>
      <c r="H51" s="33"/>
      <c r="I51" s="33"/>
      <c r="J51" s="33"/>
      <c r="K51" s="33"/>
      <c r="L51" s="33"/>
      <c r="M51" s="33"/>
      <c r="N51" s="33">
        <f>0.205*1.1</f>
        <v>0.22550000000000001</v>
      </c>
      <c r="O51" s="33">
        <f t="shared" ref="O51:P51" si="25">0.205*1.1</f>
        <v>0.22550000000000001</v>
      </c>
      <c r="P51" s="33">
        <f t="shared" si="25"/>
        <v>0.22550000000000001</v>
      </c>
    </row>
    <row r="52" spans="1:16" ht="42" customHeight="1" x14ac:dyDescent="0.3">
      <c r="A52" s="46">
        <v>23</v>
      </c>
      <c r="B52" s="47" t="s">
        <v>60</v>
      </c>
      <c r="C52" s="47" t="s">
        <v>122</v>
      </c>
      <c r="D52" s="48" t="s">
        <v>121</v>
      </c>
      <c r="E52" s="48" t="s">
        <v>59</v>
      </c>
      <c r="F52" s="47">
        <v>30</v>
      </c>
      <c r="G52" s="33"/>
      <c r="H52" s="33"/>
      <c r="I52" s="33"/>
      <c r="J52" s="33"/>
      <c r="K52" s="33"/>
      <c r="L52" s="33"/>
      <c r="M52" s="33"/>
      <c r="N52" s="33"/>
      <c r="O52" s="33">
        <f>0.344*1.1</f>
        <v>0.37840000000000001</v>
      </c>
      <c r="P52" s="33">
        <f>0.344*1.1</f>
        <v>0.37840000000000001</v>
      </c>
    </row>
    <row r="53" spans="1:16" ht="91.5" customHeight="1" x14ac:dyDescent="0.3">
      <c r="A53" s="46">
        <v>24</v>
      </c>
      <c r="B53" s="47" t="s">
        <v>61</v>
      </c>
      <c r="C53" s="49" t="s">
        <v>34</v>
      </c>
      <c r="D53" s="48" t="s">
        <v>123</v>
      </c>
      <c r="E53" s="47" t="s">
        <v>21</v>
      </c>
      <c r="F53" s="47">
        <v>40</v>
      </c>
      <c r="G53" s="33"/>
      <c r="H53" s="33"/>
      <c r="I53" s="33"/>
      <c r="J53" s="33"/>
      <c r="K53" s="33"/>
      <c r="L53" s="33"/>
      <c r="M53" s="33"/>
      <c r="N53" s="33"/>
      <c r="O53" s="33">
        <f>0.419*1.1</f>
        <v>0.46090000000000003</v>
      </c>
      <c r="P53" s="33">
        <f>0.419*1.1</f>
        <v>0.46090000000000003</v>
      </c>
    </row>
    <row r="54" spans="1:16" ht="69.75" customHeight="1" x14ac:dyDescent="0.3">
      <c r="A54" s="46">
        <v>25</v>
      </c>
      <c r="B54" s="47" t="s">
        <v>62</v>
      </c>
      <c r="C54" s="49" t="s">
        <v>125</v>
      </c>
      <c r="D54" s="48" t="s">
        <v>124</v>
      </c>
      <c r="E54" s="47" t="s">
        <v>21</v>
      </c>
      <c r="F54" s="47">
        <v>50</v>
      </c>
      <c r="G54" s="33"/>
      <c r="H54" s="33"/>
      <c r="I54" s="33"/>
      <c r="J54" s="33"/>
      <c r="K54" s="33"/>
      <c r="L54" s="33"/>
      <c r="M54" s="33"/>
      <c r="N54" s="33"/>
      <c r="O54" s="33">
        <f>0.136*1.1</f>
        <v>0.14960000000000001</v>
      </c>
      <c r="P54" s="33">
        <f>0.136*1.1</f>
        <v>0.14960000000000001</v>
      </c>
    </row>
    <row r="55" spans="1:16" ht="60" customHeight="1" x14ac:dyDescent="0.3">
      <c r="A55" s="46">
        <v>26</v>
      </c>
      <c r="B55" s="47" t="s">
        <v>65</v>
      </c>
      <c r="C55" s="47" t="s">
        <v>34</v>
      </c>
      <c r="D55" s="48" t="s">
        <v>63</v>
      </c>
      <c r="E55" s="47" t="s">
        <v>21</v>
      </c>
      <c r="F55" s="47">
        <v>50</v>
      </c>
      <c r="G55" s="33"/>
      <c r="H55" s="33"/>
      <c r="I55" s="33"/>
      <c r="J55" s="33"/>
      <c r="K55" s="33"/>
      <c r="L55" s="33"/>
      <c r="M55" s="33"/>
      <c r="N55" s="33"/>
      <c r="O55" s="33">
        <f>0.63*1.1</f>
        <v>0.69300000000000006</v>
      </c>
      <c r="P55" s="33">
        <f>0.63*1.1</f>
        <v>0.69300000000000006</v>
      </c>
    </row>
    <row r="56" spans="1:16" ht="59.25" customHeight="1" x14ac:dyDescent="0.3">
      <c r="A56" s="46">
        <v>27</v>
      </c>
      <c r="B56" s="47" t="s">
        <v>66</v>
      </c>
      <c r="C56" s="47" t="s">
        <v>34</v>
      </c>
      <c r="D56" s="48" t="s">
        <v>64</v>
      </c>
      <c r="E56" s="47" t="s">
        <v>21</v>
      </c>
      <c r="F56" s="47">
        <v>55</v>
      </c>
      <c r="G56" s="33"/>
      <c r="H56" s="33"/>
      <c r="I56" s="33"/>
      <c r="J56" s="33"/>
      <c r="K56" s="33"/>
      <c r="L56" s="33"/>
      <c r="M56" s="33"/>
      <c r="N56" s="33"/>
      <c r="O56" s="33"/>
      <c r="P56" s="33">
        <f>0.398*1.1</f>
        <v>0.43780000000000008</v>
      </c>
    </row>
    <row r="57" spans="1:16" ht="135.75" customHeight="1" x14ac:dyDescent="0.2">
      <c r="A57" s="46">
        <v>28</v>
      </c>
      <c r="B57" s="47" t="s">
        <v>67</v>
      </c>
      <c r="C57" s="49" t="s">
        <v>34</v>
      </c>
      <c r="D57" s="47" t="s">
        <v>126</v>
      </c>
      <c r="E57" s="47" t="s">
        <v>21</v>
      </c>
      <c r="F57" s="47">
        <v>60</v>
      </c>
      <c r="G57" s="33"/>
      <c r="H57" s="33"/>
      <c r="I57" s="33"/>
      <c r="J57" s="33"/>
      <c r="K57" s="33"/>
      <c r="L57" s="33"/>
      <c r="M57" s="33"/>
      <c r="N57" s="33"/>
      <c r="O57" s="33"/>
      <c r="P57" s="33">
        <f>0.237*1.1</f>
        <v>0.26069999999999999</v>
      </c>
    </row>
    <row r="58" spans="1:16" ht="23.25" customHeight="1" thickBot="1" x14ac:dyDescent="0.25">
      <c r="A58" s="59" t="s">
        <v>68</v>
      </c>
      <c r="B58" s="59"/>
      <c r="C58" s="59"/>
      <c r="D58" s="59"/>
      <c r="E58" s="59"/>
      <c r="F58" s="34" t="s">
        <v>22</v>
      </c>
      <c r="G58" s="35">
        <f>G23</f>
        <v>3.0833000000000004</v>
      </c>
      <c r="H58" s="35">
        <f>H23+H24+H32</f>
        <v>5.2129000000000003</v>
      </c>
      <c r="I58" s="35">
        <f>I23+I24+I25+I32+I33</f>
        <v>7.3447000000000005</v>
      </c>
      <c r="J58" s="35">
        <f>J23+J24+J25+J26+J32+J33</f>
        <v>7.4657000000000009</v>
      </c>
      <c r="K58" s="35">
        <f>K23+K24+K25+K26+K27+K32+K33</f>
        <v>7.5504000000000007</v>
      </c>
      <c r="L58" s="35">
        <f>L23+L24+L25+L26+L27+L28+L32+L33</f>
        <v>8.0696000000000012</v>
      </c>
      <c r="M58" s="35">
        <f>M23+M24+M25+M26+M27+M28+M29+M32+M33</f>
        <v>8.7208000000000006</v>
      </c>
      <c r="N58" s="35">
        <f>N23+N24+N25+N26+N27+N28+N29+N30+N32+N33</f>
        <v>9.626100000000001</v>
      </c>
      <c r="O58" s="35">
        <f>O23+O24+O25+O26+O27+O28+O29+O30+O32+O33</f>
        <v>9.626100000000001</v>
      </c>
      <c r="P58" s="35">
        <f>P23+P24+P25+P26+P27+P28+P29+P30+P31+P32+P33</f>
        <v>10.301500000000001</v>
      </c>
    </row>
    <row r="59" spans="1:16" ht="21.75" customHeight="1" thickBot="1" x14ac:dyDescent="0.25">
      <c r="A59" s="60"/>
      <c r="B59" s="60"/>
      <c r="C59" s="60"/>
      <c r="D59" s="60"/>
      <c r="E59" s="60"/>
      <c r="F59" s="36" t="s">
        <v>127</v>
      </c>
      <c r="G59" s="37">
        <f>G58</f>
        <v>3.0833000000000004</v>
      </c>
      <c r="H59" s="37">
        <f>H58</f>
        <v>5.2129000000000003</v>
      </c>
      <c r="I59" s="37">
        <f>SUM(I34:I37)+I58</f>
        <v>7.9124000000000008</v>
      </c>
      <c r="J59" s="37">
        <f>J58+J34+J35+J36+J37+J38+J39+J40</f>
        <v>10.310400000000003</v>
      </c>
      <c r="K59" s="37">
        <f>K58+K34+K35+K36+K37+K38+K39+K40+K41+K42+K43</f>
        <v>12.914100000000001</v>
      </c>
      <c r="L59" s="37">
        <f>SUM(L34:L43)+L58</f>
        <v>13.433300000000003</v>
      </c>
      <c r="M59" s="37">
        <f t="shared" ref="M59:P59" si="26">SUM(M34:M43)+M58</f>
        <v>14.084500000000002</v>
      </c>
      <c r="N59" s="37">
        <f t="shared" si="26"/>
        <v>14.989800000000002</v>
      </c>
      <c r="O59" s="37">
        <f t="shared" si="26"/>
        <v>14.989800000000002</v>
      </c>
      <c r="P59" s="37">
        <f t="shared" si="26"/>
        <v>15.665200000000002</v>
      </c>
    </row>
    <row r="60" spans="1:16" ht="20.25" customHeight="1" x14ac:dyDescent="0.2">
      <c r="A60" s="60"/>
      <c r="B60" s="60"/>
      <c r="C60" s="60"/>
      <c r="D60" s="60"/>
      <c r="E60" s="60"/>
      <c r="F60" s="38" t="s">
        <v>23</v>
      </c>
      <c r="G60" s="35">
        <f t="shared" ref="G60:P60" si="27">SUM(G23:G57)</f>
        <v>3.0833000000000004</v>
      </c>
      <c r="H60" s="35">
        <f t="shared" si="27"/>
        <v>5.2129000000000003</v>
      </c>
      <c r="I60" s="35">
        <f t="shared" si="27"/>
        <v>7.9124000000000008</v>
      </c>
      <c r="J60" s="35">
        <f t="shared" si="27"/>
        <v>10.310400000000003</v>
      </c>
      <c r="K60" s="35">
        <f t="shared" si="27"/>
        <v>12.914100000000001</v>
      </c>
      <c r="L60" s="35">
        <f t="shared" si="27"/>
        <v>15.3627</v>
      </c>
      <c r="M60" s="35">
        <f>SUM(M23:M49)</f>
        <v>17.873699999999999</v>
      </c>
      <c r="N60" s="35">
        <f t="shared" si="27"/>
        <v>20.266199999999998</v>
      </c>
      <c r="O60" s="35">
        <f t="shared" si="27"/>
        <v>21.948099999999997</v>
      </c>
      <c r="P60" s="39">
        <f t="shared" si="27"/>
        <v>23.321999999999996</v>
      </c>
    </row>
    <row r="61" spans="1:16" ht="24.75" customHeight="1" x14ac:dyDescent="0.2">
      <c r="A61" s="60"/>
      <c r="B61" s="60"/>
      <c r="C61" s="60"/>
      <c r="D61" s="60"/>
      <c r="E61" s="60"/>
      <c r="F61" s="40" t="s">
        <v>24</v>
      </c>
      <c r="G61" s="41">
        <f t="shared" ref="G61:P61" si="28">G58</f>
        <v>3.0833000000000004</v>
      </c>
      <c r="H61" s="41">
        <f t="shared" si="28"/>
        <v>5.2129000000000003</v>
      </c>
      <c r="I61" s="41">
        <f t="shared" si="28"/>
        <v>7.3447000000000005</v>
      </c>
      <c r="J61" s="41">
        <f t="shared" si="28"/>
        <v>7.4657000000000009</v>
      </c>
      <c r="K61" s="41">
        <f t="shared" si="28"/>
        <v>7.5504000000000007</v>
      </c>
      <c r="L61" s="41">
        <f t="shared" si="28"/>
        <v>8.0696000000000012</v>
      </c>
      <c r="M61" s="41">
        <f t="shared" si="28"/>
        <v>8.7208000000000006</v>
      </c>
      <c r="N61" s="41">
        <f t="shared" si="28"/>
        <v>9.626100000000001</v>
      </c>
      <c r="O61" s="41">
        <f t="shared" si="28"/>
        <v>9.626100000000001</v>
      </c>
      <c r="P61" s="41">
        <f t="shared" si="28"/>
        <v>10.301500000000001</v>
      </c>
    </row>
    <row r="62" spans="1:16" ht="20.25" x14ac:dyDescent="0.2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</row>
    <row r="63" spans="1:16" s="9" customFormat="1" ht="16.5" customHeight="1" x14ac:dyDescent="0.3">
      <c r="A63" s="7"/>
      <c r="B63" s="7"/>
      <c r="C63" s="8"/>
      <c r="D63" s="13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</row>
    <row r="64" spans="1:16" s="9" customFormat="1" ht="24.75" customHeight="1" x14ac:dyDescent="0.2">
      <c r="A64" s="58" t="s">
        <v>135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</row>
    <row r="65" spans="1:16" s="9" customFormat="1" ht="24.75" customHeight="1" x14ac:dyDescent="0.2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  <row r="66" spans="1:16" s="9" customFormat="1" ht="24.75" customHeight="1" x14ac:dyDescent="0.2">
      <c r="A66" s="58" t="s">
        <v>76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</row>
    <row r="67" spans="1:16" s="9" customFormat="1" ht="24.75" customHeight="1" x14ac:dyDescent="0.2">
      <c r="A67" s="10"/>
      <c r="B67" s="10"/>
      <c r="C67" s="11"/>
      <c r="D67" s="10"/>
      <c r="E67" s="10"/>
      <c r="F67" s="10"/>
    </row>
    <row r="68" spans="1:16" s="9" customFormat="1" ht="24.75" customHeight="1" x14ac:dyDescent="0.2">
      <c r="A68" s="10"/>
      <c r="B68" s="10"/>
      <c r="C68" s="11"/>
      <c r="D68" s="10"/>
      <c r="E68" s="10"/>
      <c r="F68" s="10"/>
    </row>
    <row r="69" spans="1:16" s="9" customFormat="1" ht="24.75" customHeight="1" x14ac:dyDescent="0.2">
      <c r="A69" s="10"/>
      <c r="B69" s="10"/>
      <c r="C69" s="11"/>
      <c r="D69" s="10"/>
      <c r="E69" s="10"/>
      <c r="F69" s="10"/>
    </row>
    <row r="70" spans="1:16" s="9" customFormat="1" x14ac:dyDescent="0.2">
      <c r="A70" s="10"/>
      <c r="B70" s="10"/>
      <c r="C70" s="11"/>
      <c r="D70" s="10"/>
      <c r="E70" s="10"/>
      <c r="F70" s="10"/>
    </row>
    <row r="71" spans="1:16" s="9" customFormat="1" x14ac:dyDescent="0.2">
      <c r="A71" s="10"/>
      <c r="B71" s="10"/>
      <c r="C71" s="11"/>
      <c r="D71" s="10"/>
      <c r="E71" s="10"/>
      <c r="F71" s="10"/>
    </row>
    <row r="72" spans="1:16" s="9" customFormat="1" x14ac:dyDescent="0.2">
      <c r="A72" s="10"/>
      <c r="B72" s="10"/>
      <c r="C72" s="11"/>
      <c r="D72" s="10"/>
      <c r="E72" s="10"/>
      <c r="F72" s="10"/>
    </row>
    <row r="73" spans="1:16" s="9" customFormat="1" x14ac:dyDescent="0.2">
      <c r="A73" s="10"/>
      <c r="B73" s="10"/>
      <c r="C73" s="11"/>
      <c r="D73" s="10"/>
      <c r="E73" s="10"/>
      <c r="F73" s="10"/>
    </row>
    <row r="74" spans="1:16" s="9" customFormat="1" x14ac:dyDescent="0.2">
      <c r="A74" s="10"/>
      <c r="B74" s="10"/>
      <c r="C74" s="11"/>
      <c r="D74" s="10"/>
      <c r="E74" s="10"/>
      <c r="F74" s="10"/>
    </row>
    <row r="75" spans="1:16" s="9" customFormat="1" x14ac:dyDescent="0.2">
      <c r="A75" s="10"/>
      <c r="B75" s="10"/>
      <c r="C75" s="11"/>
      <c r="D75" s="10"/>
      <c r="E75" s="10"/>
      <c r="F75" s="10"/>
    </row>
  </sheetData>
  <sheetProtection selectLockedCells="1" selectUnlockedCells="1"/>
  <mergeCells count="17">
    <mergeCell ref="A66:P66"/>
    <mergeCell ref="A58:E61"/>
    <mergeCell ref="E20:E21"/>
    <mergeCell ref="F20:F21"/>
    <mergeCell ref="G20:P20"/>
    <mergeCell ref="B24:B31"/>
    <mergeCell ref="A24:A31"/>
    <mergeCell ref="A64:P64"/>
    <mergeCell ref="A20:A21"/>
    <mergeCell ref="B20:B21"/>
    <mergeCell ref="C20:C21"/>
    <mergeCell ref="D20:D21"/>
    <mergeCell ref="A16:P16"/>
    <mergeCell ref="A17:P17"/>
    <mergeCell ref="A18:P18"/>
    <mergeCell ref="A19:E19"/>
    <mergeCell ref="A8:C8"/>
  </mergeCells>
  <phoneticPr fontId="22" type="noConversion"/>
  <pageMargins left="0.39370078740157483" right="0.35433070866141736" top="0.15748031496062992" bottom="0.23622047244094491" header="0.51181102362204722" footer="0.51181102362204722"/>
  <pageSetup paperSize="9" scale="47" firstPageNumber="0" fitToHeight="0" orientation="landscape" horizontalDpi="300" verticalDpi="300" r:id="rId1"/>
  <headerFooter alignWithMargins="0"/>
  <rowBreaks count="1" manualBreakCount="1">
    <brk id="66" max="16383" man="1"/>
  </rowBreaks>
  <colBreaks count="1" manualBreakCount="1">
    <brk id="1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workbookViewId="0">
      <selection activeCell="B12" sqref="B12"/>
    </sheetView>
  </sheetViews>
  <sheetFormatPr defaultRowHeight="12.75" x14ac:dyDescent="0.2"/>
  <sheetData>
    <row r="2" spans="2:2" x14ac:dyDescent="0.2">
      <c r="B2">
        <v>0.13400000000000001</v>
      </c>
    </row>
    <row r="3" spans="2:2" x14ac:dyDescent="0.2">
      <c r="B3">
        <v>0.35899999999999999</v>
      </c>
    </row>
    <row r="4" spans="2:2" x14ac:dyDescent="0.2">
      <c r="B4">
        <v>0.28100000000000003</v>
      </c>
    </row>
    <row r="5" spans="2:2" x14ac:dyDescent="0.2">
      <c r="B5">
        <v>0.159</v>
      </c>
    </row>
    <row r="6" spans="2:2" x14ac:dyDescent="0.2">
      <c r="B6">
        <v>2.879</v>
      </c>
    </row>
    <row r="7" spans="2:2" x14ac:dyDescent="0.2">
      <c r="B7">
        <v>0.11</v>
      </c>
    </row>
    <row r="8" spans="2:2" x14ac:dyDescent="0.2">
      <c r="B8">
        <v>0.155</v>
      </c>
    </row>
    <row r="9" spans="2:2" x14ac:dyDescent="0.2">
      <c r="B9">
        <v>1.5369999999999999</v>
      </c>
    </row>
    <row r="10" spans="2:2" x14ac:dyDescent="0.2">
      <c r="B10">
        <v>0.53200000000000003</v>
      </c>
    </row>
    <row r="11" spans="2:2" x14ac:dyDescent="0.2">
      <c r="B11">
        <v>0.95099999999999996</v>
      </c>
    </row>
    <row r="12" spans="2:2" x14ac:dyDescent="0.2">
      <c r="B12">
        <f>SUM(B2:B11)</f>
        <v>7.0969999999999995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ГР 3</vt:lpstr>
      <vt:lpstr>Лист3</vt:lpstr>
      <vt:lpstr>'ГР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Ветлужских Андрей Олегович</cp:lastModifiedBy>
  <cp:lastPrinted>2016-07-22T11:13:43Z</cp:lastPrinted>
  <dcterms:created xsi:type="dcterms:W3CDTF">2013-07-22T11:38:04Z</dcterms:created>
  <dcterms:modified xsi:type="dcterms:W3CDTF">2016-07-22T11:16:52Z</dcterms:modified>
</cp:coreProperties>
</file>